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Orcamento\Compatilhada\06 - Viários\14 - Estudo para Recape\Novo 2022\ORÇAMENTO\"/>
    </mc:Choice>
  </mc:AlternateContent>
  <xr:revisionPtr revIDLastSave="0" documentId="13_ncr:1_{0CEB5C0B-F781-4C5E-A148-BDDAC2EA6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 Mensal" sheetId="6" r:id="rId2"/>
    <sheet name="RESUMO" sheetId="2" r:id="rId3"/>
    <sheet name="C.F.F.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xlfn_IFERROR">NA()</definedName>
    <definedName name="___xlnm_Print_Area_4">#REF!</definedName>
    <definedName name="__xlfn_IFERROR">NA()</definedName>
    <definedName name="__xlnm_Print_Area_2">#REF!</definedName>
    <definedName name="__xlnm_Print_Area_4" localSheetId="1">'Cronograma Mensal'!$A$1:$P$26</definedName>
    <definedName name="__xlnm_Print_Titles_2">#REF!</definedName>
    <definedName name="abs">#REF!</definedName>
    <definedName name="_xlnm.Print_Area" localSheetId="3">'C.F.F.'!$A$1:$X$46</definedName>
    <definedName name="_xlnm.Print_Area" localSheetId="1">'Cronograma Mensal'!$A$1:$P$33</definedName>
    <definedName name="_xlnm.Print_Area" localSheetId="2">RESUMO!$A$1:$E$36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huhu" localSheetId="1">#REF!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 localSheetId="1">#REF!+1</definedName>
    <definedName name="SHARED_FORMULA_0_19_0_19_0">#REF!+1</definedName>
    <definedName name="SHARED_FORMULA_6_101_6_101_4" localSheetId="1">ROUND(#REF!*#REF!,2)</definedName>
    <definedName name="SHARED_FORMULA_6_101_6_101_4">ROUND(#REF!*#REF!,2)</definedName>
    <definedName name="SHARED_FORMULA_6_123_6_123_4" localSheetId="1">ROUND(#REF!*#REF!,2)</definedName>
    <definedName name="SHARED_FORMULA_6_123_6_123_4">ROUND(#REF!*#REF!,2)</definedName>
    <definedName name="SHARED_FORMULA_6_131_6_131_3" localSheetId="1">#REF!*#REF!</definedName>
    <definedName name="SHARED_FORMULA_6_131_6_131_3">#REF!*#REF!</definedName>
    <definedName name="SHARED_FORMULA_6_15_6_15_4" localSheetId="1">ROUND(#REF!*#REF!,2)</definedName>
    <definedName name="SHARED_FORMULA_6_15_6_15_4">ROUND(#REF!*#REF!,2)</definedName>
    <definedName name="SHARED_FORMULA_6_155_6_155_3" localSheetId="1">#REF!*#REF!</definedName>
    <definedName name="SHARED_FORMULA_6_155_6_155_3">#REF!*#REF!</definedName>
    <definedName name="SHARED_FORMULA_6_192_6_192_3" localSheetId="1">#REF!*#REF!</definedName>
    <definedName name="SHARED_FORMULA_6_192_6_192_3">#REF!*#REF!</definedName>
    <definedName name="SHARED_FORMULA_6_212_6_212_3" localSheetId="1">#REF!*#REF!</definedName>
    <definedName name="SHARED_FORMULA_6_212_6_212_3">#REF!*#REF!</definedName>
    <definedName name="SHARED_FORMULA_6_221_6_221_3" localSheetId="1">#REF!*#REF!</definedName>
    <definedName name="SHARED_FORMULA_6_221_6_221_3">#REF!*#REF!</definedName>
    <definedName name="SHARED_FORMULA_6_238_6_238_3" localSheetId="1">#REF!*#REF!</definedName>
    <definedName name="SHARED_FORMULA_6_238_6_238_3">#REF!*#REF!</definedName>
    <definedName name="SHARED_FORMULA_6_247_6_247_3" localSheetId="1">#REF!*#REF!</definedName>
    <definedName name="SHARED_FORMULA_6_247_6_247_3">#REF!*#REF!</definedName>
    <definedName name="SHARED_FORMULA_6_292_6_292_3" localSheetId="1">#REF!*#REF!</definedName>
    <definedName name="SHARED_FORMULA_6_292_6_292_3">#REF!*#REF!</definedName>
    <definedName name="SHARED_FORMULA_6_311_6_311_3" localSheetId="1">#REF!*#REF!</definedName>
    <definedName name="SHARED_FORMULA_6_311_6_311_3">#REF!*#REF!</definedName>
    <definedName name="SHARED_FORMULA_6_324_6_324_3" localSheetId="1">#REF!*#REF!</definedName>
    <definedName name="SHARED_FORMULA_6_324_6_324_3">#REF!*#REF!</definedName>
    <definedName name="SHARED_FORMULA_6_334_6_334_3" localSheetId="1">#REF!*#REF!</definedName>
    <definedName name="SHARED_FORMULA_6_334_6_334_3">#REF!*#REF!</definedName>
    <definedName name="SHARED_FORMULA_6_354_6_354_3" localSheetId="1">#REF!*#REF!</definedName>
    <definedName name="SHARED_FORMULA_6_354_6_354_3">#REF!*#REF!</definedName>
    <definedName name="SHARED_FORMULA_6_369_6_369_3" localSheetId="1">#REF!*#REF!</definedName>
    <definedName name="SHARED_FORMULA_6_369_6_369_3">#REF!*#REF!</definedName>
    <definedName name="SHARED_FORMULA_6_43_6_43_3" localSheetId="1">#REF!*#REF!</definedName>
    <definedName name="SHARED_FORMULA_6_43_6_43_3">#REF!*#REF!</definedName>
    <definedName name="SHARED_FORMULA_6_473_6_473_3" localSheetId="1">#REF!*#REF!</definedName>
    <definedName name="SHARED_FORMULA_6_473_6_473_3">#REF!*#REF!</definedName>
    <definedName name="SHARED_FORMULA_6_481_6_481_3" localSheetId="1">#REF!*#REF!</definedName>
    <definedName name="SHARED_FORMULA_6_481_6_481_3">#REF!*#REF!</definedName>
    <definedName name="SHARED_FORMULA_6_496_6_496_3" localSheetId="1">#REF!*#REF!</definedName>
    <definedName name="SHARED_FORMULA_6_496_6_496_3">#REF!*#REF!</definedName>
    <definedName name="SHARED_FORMULA_6_543_6_543_3" localSheetId="1">#REF!*#REF!</definedName>
    <definedName name="SHARED_FORMULA_6_543_6_543_3">#REF!*#REF!</definedName>
    <definedName name="SHARED_FORMULA_6_600_6_600_3" localSheetId="1">#REF!*#REF!</definedName>
    <definedName name="SHARED_FORMULA_6_600_6_600_3">#REF!*#REF!</definedName>
    <definedName name="SHARED_FORMULA_6_67_6_67_3" localSheetId="1">#REF!*#REF!</definedName>
    <definedName name="SHARED_FORMULA_6_67_6_67_3">#REF!*#REF!</definedName>
    <definedName name="SHARED_FORMULA_6_77_6_77_3" localSheetId="1">#REF!*#REF!</definedName>
    <definedName name="SHARED_FORMULA_6_77_6_77_3">#REF!*#REF!</definedName>
    <definedName name="SHARED_FORMULA_6_93_6_93_4" localSheetId="1">ROUND(#REF!*#REF!,2)</definedName>
    <definedName name="SHARED_FORMULA_6_93_6_93_4">ROUND(#REF!*#REF!,2)</definedName>
    <definedName name="SHARED_FORMULA_7_130_7_130_3" localSheetId="1">#REF!/#REF!*100</definedName>
    <definedName name="SHARED_FORMULA_7_130_7_130_3">#REF!/#REF!*100</definedName>
    <definedName name="SHARED_FORMULA_7_154_7_154_3" localSheetId="1">#REF!/#REF!*100</definedName>
    <definedName name="SHARED_FORMULA_7_154_7_154_3">#REF!/#REF!*100</definedName>
    <definedName name="SHARED_FORMULA_7_192_7_192_3" localSheetId="1">#REF!/#REF!*100</definedName>
    <definedName name="SHARED_FORMULA_7_192_7_192_3">#REF!/#REF!*100</definedName>
    <definedName name="SHARED_FORMULA_7_212_7_212_3" localSheetId="1">#REF!/#REF!*100</definedName>
    <definedName name="SHARED_FORMULA_7_212_7_212_3">#REF!/#REF!*100</definedName>
    <definedName name="SHARED_FORMULA_7_238_7_238_3" localSheetId="1">#REF!/#REF!*100</definedName>
    <definedName name="SHARED_FORMULA_7_238_7_238_3">#REF!/#REF!*100</definedName>
    <definedName name="SHARED_FORMULA_7_247_7_247_3" localSheetId="1">#REF!/#REF!*100</definedName>
    <definedName name="SHARED_FORMULA_7_247_7_247_3">#REF!/#REF!*100</definedName>
    <definedName name="SHARED_FORMULA_7_292_7_292_3" localSheetId="1">#REF!/#REF!*100</definedName>
    <definedName name="SHARED_FORMULA_7_292_7_292_3">#REF!/#REF!*100</definedName>
    <definedName name="SHARED_FORMULA_7_311_7_311_3" localSheetId="1">#REF!/#REF!*100</definedName>
    <definedName name="SHARED_FORMULA_7_311_7_311_3">#REF!/#REF!*100</definedName>
    <definedName name="SHARED_FORMULA_7_324_7_324_3" localSheetId="1">#REF!/#REF!*100</definedName>
    <definedName name="SHARED_FORMULA_7_324_7_324_3">#REF!/#REF!*100</definedName>
    <definedName name="SHARED_FORMULA_7_334_7_334_3" localSheetId="1">#REF!/#REF!*100</definedName>
    <definedName name="SHARED_FORMULA_7_334_7_334_3">#REF!/#REF!*100</definedName>
    <definedName name="SHARED_FORMULA_7_354_7_354_3" localSheetId="1">#REF!/#REF!*100</definedName>
    <definedName name="SHARED_FORMULA_7_354_7_354_3">#REF!/#REF!*100</definedName>
    <definedName name="SHARED_FORMULA_7_369_7_369_3" localSheetId="1">#REF!/#REF!*100</definedName>
    <definedName name="SHARED_FORMULA_7_369_7_369_3">#REF!/#REF!*100</definedName>
    <definedName name="SHARED_FORMULA_7_401_7_401_3" localSheetId="1">#REF!/#REF!*100</definedName>
    <definedName name="SHARED_FORMULA_7_401_7_401_3">#REF!/#REF!*100</definedName>
    <definedName name="SHARED_FORMULA_7_43_7_43_3" localSheetId="1">#REF!/#REF!*100</definedName>
    <definedName name="SHARED_FORMULA_7_43_7_43_3">#REF!/#REF!*100</definedName>
    <definedName name="SHARED_FORMULA_7_433_7_433_3" localSheetId="1">#REF!/#REF!*100</definedName>
    <definedName name="SHARED_FORMULA_7_433_7_433_3">#REF!/#REF!*100</definedName>
    <definedName name="SHARED_FORMULA_7_465_7_465_3" localSheetId="1">#REF!/#REF!*100</definedName>
    <definedName name="SHARED_FORMULA_7_465_7_465_3">#REF!/#REF!*100</definedName>
    <definedName name="SHARED_FORMULA_7_473_7_473_3" localSheetId="1">#REF!/#REF!*100</definedName>
    <definedName name="SHARED_FORMULA_7_473_7_473_3">#REF!/#REF!*100</definedName>
    <definedName name="SHARED_FORMULA_7_496_7_496_3" localSheetId="1">#REF!/#REF!*100</definedName>
    <definedName name="SHARED_FORMULA_7_496_7_496_3">#REF!/#REF!*100</definedName>
    <definedName name="SHARED_FORMULA_7_539_7_539_3" localSheetId="1">#REF!/#REF!*100</definedName>
    <definedName name="SHARED_FORMULA_7_539_7_539_3">#REF!/#REF!*100</definedName>
    <definedName name="SHARED_FORMULA_7_547_7_547_3" localSheetId="1">#REF!/#REF!*100</definedName>
    <definedName name="SHARED_FORMULA_7_547_7_547_3">#REF!/#REF!*100</definedName>
    <definedName name="SHARED_FORMULA_7_601_7_601_3" localSheetId="1">#REF!/#REF!*100</definedName>
    <definedName name="SHARED_FORMULA_7_601_7_601_3">#REF!/#REF!*100</definedName>
    <definedName name="SHARED_FORMULA_7_66_7_66_3" localSheetId="1">#REF!/#REF!*100</definedName>
    <definedName name="SHARED_FORMULA_7_66_7_66_3">#REF!/#REF!*100</definedName>
    <definedName name="SHARED_FORMULA_7_76_7_76_3" localSheetId="1">#REF!/#REF!*100</definedName>
    <definedName name="SHARED_FORMULA_7_76_7_76_3">#REF!/#REF!*100</definedName>
    <definedName name="SHARED_FORMULA_8_19_8_19_0" localSheetId="1">#REF!*#REF!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çamento">"BASE"</definedName>
    <definedName name="TituloEventos">OFFSET([1]DADOS!$J$33,1,0):OFFSET([1]DADOS!$J$39,-1,0)</definedName>
    <definedName name="_xlnm.Print_Titles" localSheetId="1">'Cronograma Mensal'!$A:$D</definedName>
    <definedName name="_xlnm.Print_Titles" localSheetId="0">ORÇAMENTO!$12:$24</definedName>
    <definedName name="Z_30999B9E_2E65_4663_976F_9A54CE05102E__wvu_PrintArea" localSheetId="1">'Cronograma Mensal'!$A$1:$Q$32</definedName>
    <definedName name="Z_37FA8F07_9D7A_418D_BC30_0AE0C3739A19__wvu_PrintArea" localSheetId="1">'Cronograma Mensal'!$A$1:$Q$32</definedName>
    <definedName name="Z_3B8348FD_7A00_44FD_ACF5_E6A19592872E_.wvu.Cols" localSheetId="1" hidden="1">'Cronograma Mensal'!$O:$Q</definedName>
    <definedName name="Z_3B8348FD_7A00_44FD_ACF5_E6A19592872E_.wvu.PrintArea" localSheetId="1" hidden="1">'Cronograma Mensal'!$A$1:$Q$33</definedName>
    <definedName name="Z_3B8348FD_7A00_44FD_ACF5_E6A19592872E_.wvu.PrintTitles" localSheetId="1" hidden="1">'Cronograma Mensal'!$A:$D</definedName>
    <definedName name="Z_50160325_FDD6_4995_897D_2F4F0C6430EC__wvu_PrintArea" localSheetId="1">'Cronograma Mensal'!$A$1:$Q$32</definedName>
    <definedName name="Z_B535EED3_096A_4559_AE37_6359A35C71B4_.wvu.Cols" localSheetId="1" hidden="1">'Cronograma Mensal'!$O:$Q</definedName>
    <definedName name="Z_B535EED3_096A_4559_AE37_6359A35C71B4_.wvu.PrintArea" localSheetId="1" hidden="1">'Cronograma Mensal'!$A$1:$Q$33</definedName>
    <definedName name="Z_B535EED3_096A_4559_AE37_6359A35C71B4_.wvu.PrintTitles" localSheetId="1" hidden="1">'Cronograma Mensal'!$A:$D</definedName>
    <definedName name="Z_CE6D2F78_279A_48FF_B90B_4CA40BF0D3DA__wvu_PrintArea" localSheetId="1">'Cronograma Mensal'!$A$1:$Q$32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D12" i="2"/>
  <c r="E11" i="6"/>
  <c r="G14" i="6"/>
  <c r="H14" i="6"/>
  <c r="I14" i="6" s="1"/>
  <c r="J14" i="6" s="1"/>
  <c r="K14" i="6" s="1"/>
  <c r="L14" i="6" s="1"/>
  <c r="M14" i="6" s="1"/>
  <c r="N14" i="6" s="1"/>
  <c r="O14" i="6" s="1"/>
  <c r="P14" i="6" s="1"/>
  <c r="B21" i="6"/>
  <c r="B19" i="6"/>
  <c r="B17" i="6"/>
  <c r="H37" i="1"/>
  <c r="H36" i="1"/>
  <c r="F14" i="6"/>
  <c r="B12" i="2"/>
  <c r="E35" i="1" l="1"/>
  <c r="E34" i="1" s="1"/>
  <c r="C22" i="2" s="1"/>
  <c r="D22" i="2" s="1"/>
  <c r="D21" i="6" s="1"/>
  <c r="F22" i="6" s="1"/>
  <c r="O22" i="6" l="1"/>
  <c r="H22" i="6"/>
  <c r="P22" i="6"/>
  <c r="N22" i="6"/>
  <c r="M22" i="6"/>
  <c r="L22" i="6"/>
  <c r="K22" i="6"/>
  <c r="J22" i="6"/>
  <c r="I22" i="6"/>
  <c r="G22" i="6"/>
  <c r="B9" i="6"/>
  <c r="B11" i="6"/>
  <c r="B7" i="6"/>
  <c r="A17" i="6"/>
  <c r="A19" i="6"/>
  <c r="A36" i="3" l="1"/>
  <c r="B10" i="2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27" i="1" l="1"/>
  <c r="D2" i="1" l="1"/>
  <c r="D26" i="3" l="1"/>
  <c r="D22" i="3" l="1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G15" i="2"/>
  <c r="G14" i="2"/>
  <c r="Y27" i="3" l="1"/>
  <c r="J23" i="3"/>
  <c r="T23" i="3"/>
  <c r="Y18" i="3"/>
  <c r="E23" i="3"/>
  <c r="Y22" i="3"/>
  <c r="O23" i="3"/>
  <c r="Y24" i="3"/>
  <c r="Y20" i="3"/>
  <c r="Y23" i="3" l="1"/>
  <c r="I40" i="1" l="1"/>
  <c r="C26" i="3" l="1"/>
  <c r="H18" i="1" l="1"/>
  <c r="F7" i="6" s="1"/>
  <c r="E8" i="2" l="1"/>
  <c r="H9" i="3"/>
  <c r="E26" i="1"/>
  <c r="E25" i="1" s="1"/>
  <c r="C18" i="2" s="1"/>
  <c r="H31" i="1" l="1"/>
  <c r="H30" i="1"/>
  <c r="H33" i="1"/>
  <c r="H32" i="1"/>
  <c r="E29" i="1" l="1"/>
  <c r="E28" i="1" s="1"/>
  <c r="G38" i="1" s="1"/>
  <c r="D18" i="3"/>
  <c r="I34" i="1" l="1"/>
  <c r="E22" i="2" s="1"/>
  <c r="C21" i="6" s="1"/>
  <c r="I36" i="1"/>
  <c r="I37" i="1"/>
  <c r="C20" i="2"/>
  <c r="D20" i="2" s="1"/>
  <c r="D19" i="6" s="1"/>
  <c r="O19" i="3"/>
  <c r="J19" i="3"/>
  <c r="T19" i="3"/>
  <c r="E19" i="3"/>
  <c r="D18" i="2"/>
  <c r="D17" i="6" s="1"/>
  <c r="D20" i="3"/>
  <c r="J20" i="6" l="1"/>
  <c r="K20" i="6"/>
  <c r="L20" i="6"/>
  <c r="G20" i="6"/>
  <c r="M20" i="6"/>
  <c r="N20" i="6"/>
  <c r="O20" i="6"/>
  <c r="P20" i="6"/>
  <c r="I20" i="6"/>
  <c r="H20" i="6"/>
  <c r="F20" i="6"/>
  <c r="N18" i="6"/>
  <c r="N24" i="6" s="1"/>
  <c r="O18" i="6"/>
  <c r="O24" i="6" s="1"/>
  <c r="P18" i="6"/>
  <c r="P24" i="6" s="1"/>
  <c r="K18" i="6"/>
  <c r="K24" i="6" s="1"/>
  <c r="L18" i="6"/>
  <c r="L24" i="6" s="1"/>
  <c r="F18" i="6"/>
  <c r="G18" i="6"/>
  <c r="H18" i="6"/>
  <c r="I18" i="6"/>
  <c r="M18" i="6"/>
  <c r="M24" i="6" s="1"/>
  <c r="J18" i="6"/>
  <c r="J24" i="6" s="1"/>
  <c r="E18" i="6"/>
  <c r="E20" i="6"/>
  <c r="E22" i="6"/>
  <c r="O21" i="3"/>
  <c r="T21" i="3"/>
  <c r="E21" i="3"/>
  <c r="J21" i="3"/>
  <c r="Y19" i="3"/>
  <c r="D24" i="3"/>
  <c r="E24" i="6" l="1"/>
  <c r="G24" i="6"/>
  <c r="I24" i="6"/>
  <c r="H24" i="6"/>
  <c r="F24" i="6"/>
  <c r="D24" i="6"/>
  <c r="I32" i="1"/>
  <c r="I33" i="1"/>
  <c r="I30" i="1"/>
  <c r="I31" i="1"/>
  <c r="I29" i="1"/>
  <c r="I28" i="1"/>
  <c r="I27" i="1"/>
  <c r="I26" i="1"/>
  <c r="I25" i="1"/>
  <c r="Y21" i="3"/>
  <c r="G40" i="1"/>
  <c r="O25" i="3"/>
  <c r="O29" i="3" s="1"/>
  <c r="J25" i="3"/>
  <c r="J29" i="3" s="1"/>
  <c r="E25" i="3"/>
  <c r="T25" i="3"/>
  <c r="T29" i="3" s="1"/>
  <c r="D29" i="3"/>
  <c r="C24" i="2"/>
  <c r="E25" i="6" l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D25" i="6"/>
  <c r="E20" i="2"/>
  <c r="C19" i="6" s="1"/>
  <c r="E18" i="2"/>
  <c r="C24" i="3"/>
  <c r="Y25" i="3"/>
  <c r="E29" i="3"/>
  <c r="E32" i="3" s="1"/>
  <c r="J32" i="3" s="1"/>
  <c r="O32" i="3" s="1"/>
  <c r="C22" i="3"/>
  <c r="D24" i="2"/>
  <c r="E10" i="2" s="1"/>
  <c r="E12" i="2" s="1"/>
  <c r="H20" i="1"/>
  <c r="F9" i="6" s="1"/>
  <c r="T32" i="3"/>
  <c r="D32" i="3"/>
  <c r="G11" i="3" s="1"/>
  <c r="G13" i="3" s="1"/>
  <c r="C20" i="3"/>
  <c r="C18" i="3"/>
  <c r="E24" i="2" l="1"/>
  <c r="C17" i="6"/>
  <c r="C25" i="6"/>
  <c r="H22" i="1"/>
  <c r="F11" i="6" s="1"/>
  <c r="C24" i="6"/>
  <c r="C29" i="3"/>
  <c r="C32" i="3" s="1"/>
</calcChain>
</file>

<file path=xl/sharedStrings.xml><?xml version="1.0" encoding="utf-8"?>
<sst xmlns="http://schemas.openxmlformats.org/spreadsheetml/2006/main" count="173" uniqueCount="121">
  <si>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</si>
  <si>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</si>
  <si>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</si>
  <si>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</si>
  <si>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</si>
  <si>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</si>
  <si>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</si>
  <si>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</si>
  <si>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</si>
  <si>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</si>
  <si>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</si>
  <si>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</si>
  <si>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</si>
  <si>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</si>
  <si>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</si>
  <si>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</si>
  <si>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</si>
  <si>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</si>
  <si>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</si>
  <si>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</si>
  <si>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</si>
  <si>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</si>
  <si>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</si>
  <si>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</si>
  <si>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</si>
  <si>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</si>
  <si>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</si>
  <si>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 xml:space="preserve">Tipo de Intervenção: </t>
  </si>
  <si>
    <t>Recapeamento</t>
  </si>
  <si>
    <t>Área de intervenção:</t>
  </si>
  <si>
    <t>Endereço :</t>
  </si>
  <si>
    <t>Investimento:</t>
  </si>
  <si>
    <t xml:space="preserve">TAB.  REF.: </t>
  </si>
  <si>
    <t>Item</t>
  </si>
  <si>
    <t>Código</t>
  </si>
  <si>
    <t>Fonte</t>
  </si>
  <si>
    <t>Descrição dos Serviços</t>
  </si>
  <si>
    <t>Un.</t>
  </si>
  <si>
    <t>Qtd.</t>
  </si>
  <si>
    <t xml:space="preserve">Custo un. </t>
  </si>
  <si>
    <t>Custo Total</t>
  </si>
  <si>
    <t xml:space="preserve">% </t>
  </si>
  <si>
    <t>SERVIÇOS PRELIMINARES E FRESAGEM</t>
  </si>
  <si>
    <t>01.01</t>
  </si>
  <si>
    <t>01.01.01</t>
  </si>
  <si>
    <t>FRESAGEM</t>
  </si>
  <si>
    <t>RECAPEAMENTO</t>
  </si>
  <si>
    <t>02.01</t>
  </si>
  <si>
    <t>02.01.01</t>
  </si>
  <si>
    <t>03.01</t>
  </si>
  <si>
    <t>03.01.01</t>
  </si>
  <si>
    <t>TOTAL GERAL SEM BDI</t>
  </si>
  <si>
    <t>TOTAL GERAL COM BDI</t>
  </si>
  <si>
    <t>Erica Souza Sotto Soares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</si>
  <si>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</si>
  <si>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</si>
  <si>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</si>
  <si>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</si>
  <si>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ITAPEVI</t>
  </si>
  <si>
    <t>Local</t>
  </si>
  <si>
    <t>Nome:</t>
  </si>
  <si>
    <t>Título:</t>
  </si>
  <si>
    <t>Engª Civil/ Responsável Orçamentista</t>
  </si>
  <si>
    <t>CREA:</t>
  </si>
  <si>
    <t>Data</t>
  </si>
  <si>
    <t>ART:</t>
  </si>
  <si>
    <t>28027230180089421</t>
  </si>
  <si>
    <t>Tipo de Intervenção: RECAPEAMENTO</t>
  </si>
  <si>
    <t>Área de interv. (m²)</t>
  </si>
  <si>
    <t>Preço Total com BDI (23,38%)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</si>
  <si>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</si>
  <si>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</si>
  <si>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</si>
  <si>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</si>
  <si>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</si>
  <si>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</si>
  <si>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</si>
  <si>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</si>
  <si>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</si>
  <si>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</si>
  <si>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</si>
  <si>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</si>
  <si>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</si>
  <si>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</si>
  <si>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</si>
  <si>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</si>
  <si>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</si>
  <si>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</si>
  <si>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Fabio das Virgens Junior</t>
  </si>
  <si>
    <t>CREA nº 5070331130</t>
  </si>
  <si>
    <t>Marcos de Oliveira Anjos</t>
  </si>
  <si>
    <t xml:space="preserve"> ART.: 28027180211019785</t>
  </si>
  <si>
    <t>IMPRIMAÇÃO BETUMINOSA LIGANTE</t>
  </si>
  <si>
    <t>03.01.02</t>
  </si>
  <si>
    <t>Sicro- Abr/21; Siurb-Jan/21; CDHU-182; SINAPI - Jul/21</t>
  </si>
  <si>
    <t>Total Geral</t>
  </si>
  <si>
    <t>Tipo de Intervenção:</t>
  </si>
  <si>
    <t>03.07.080</t>
  </si>
  <si>
    <t>ATA DE RECAPEAMENTO EM DIVERSAS VIAS DO MUNICÍPIO DE ITAPEVI</t>
  </si>
  <si>
    <t>ITAPEVI/SP</t>
  </si>
  <si>
    <t>Siurb-Jul/22; CDHU-187.</t>
  </si>
  <si>
    <t>02.01.02</t>
  </si>
  <si>
    <t>02.01.03</t>
  </si>
  <si>
    <t>02.01.04</t>
  </si>
  <si>
    <t>LOMBADAS E LOMBOFAIXAS</t>
  </si>
  <si>
    <t>REDUTOR DE VELOCIDADE</t>
  </si>
  <si>
    <t>70.01.031</t>
  </si>
  <si>
    <t>70.01.003</t>
  </si>
  <si>
    <t>CDHU</t>
  </si>
  <si>
    <t>Siurb-Infra</t>
  </si>
  <si>
    <t>Ondulação transversal em massa alfáltica - lombada tipo B</t>
  </si>
  <si>
    <t>Faixa elevada para travessia de pedestres em massa asfáltica - lombofaixa</t>
  </si>
  <si>
    <t>M2</t>
  </si>
  <si>
    <t>REVESTIMENTO DE CONCRETO ASFÁLTICO (SEM TRANSPORTE)</t>
  </si>
  <si>
    <t>CARGA, DESCARGA E TRANSPORTE DE CONCRETO ASFÁLTICO ATÉ A DISTÂNCIA MÉDIA DE IDA E VOLTA DE 1KM</t>
  </si>
  <si>
    <t>TRANSPORTE DE CONCRETO ASFÁLTICO ALÉM DO PRIMEIRO KM</t>
  </si>
  <si>
    <t>M3</t>
  </si>
  <si>
    <t>M3XKM</t>
  </si>
  <si>
    <t>Fresagem de pavimento asfáltico com espessura até 5 cm, inclusive remoção do material fresado até 10 quilômetros e varrição</t>
  </si>
  <si>
    <t>Invest./Área: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</si>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</sst>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0,000.00&quot; m2&quot;"/>
    <numFmt numFmtId="167" formatCode="&quot;R$ &quot;* #,##0.00\ &quot;/&quot;\ &quot;m2&quot;"/>
    <numFmt numFmtId="168" formatCode="00"/>
    <numFmt numFmtId="170" formatCode="_-* #,##0.00_-;\-* #,##0.00_-;_-* \-??_-;_-@_-"/>
    <numFmt numFmtId="171" formatCode="General;General;"/>
    <numFmt numFmtId="172" formatCode="dd\ &quot;de&quot;\ mmmm\ &quot;de&quot;\ yyyy"/>
    <numFmt numFmtId="173" formatCode="&quot;R$ &quot;#,##0.00"/>
    <numFmt numFmtId="174" formatCode="_(* #,##0.00_);_(* \(#,##0.00\);_(* \-??_);_(@_)"/>
    <numFmt numFmtId="175" formatCode="&quot;R$ &quot;\ #,##0.00\ &quot;/&quot;\ &quot;m2&quot;"/>
    <numFmt numFmtId="176" formatCode="_(&quot;R$ &quot;#,##0.00_);_(&quot;R$ &quot;* \(#,##0.00\);_(&quot;R$ &quot;* \-??_);_(@_)"/>
    <numFmt numFmtId="177" formatCode="0.00000000%"/>
    <numFmt numFmtId="178" formatCode="_(&quot;R$ &quot;* #,##0.00_);_(&quot;R$ &quot;* \(#,##0.00\);_(&quot;R$ &quot;* &quot;-&quot;??_);_(@_)"/>
    <numFmt numFmtId="179" formatCode="&quot;R$&quot;\ #,##0.00"/>
    <numFmt numFmtId="180" formatCode="_(* #,##0.00000_);_(* \(#,##0.00000\);_(* \-??_);_(@_)"/>
    <numFmt numFmtId="181" formatCode="0.00_)"/>
    <numFmt numFmtId="186" formatCode="_(* #,##0.00_);_(* \(#,##0.00\);_(* &quot;-&quot;??_);_(@_)"/>
    <numFmt numFmtId="187" formatCode="&quot;MÊS&quot;\ ##"/>
    <numFmt numFmtId="188" formatCode="&quot; R$ &quot;#,##0.00\ &quot;/ m2&quot;"/>
    <numFmt numFmtId="189" formatCode="_(&quot;R$ &quot;#,##0.00_);_(&quot;R$ &quot;\(#,##0.00\);_(&quot;R$ &quot;\ \-??_);_(@_)"/>
    <numFmt numFmtId="190" formatCode="##,##0.00\ &quot;m2&quot;"/>
    <numFmt numFmtId="191" formatCode="* #,##0.00\ ;* \(#,##0.00\);* \-#\ ;@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theme="3" tint="-0.499984740745262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6"/>
      <color theme="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1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8" fontId="26" fillId="0" borderId="0" applyFont="0" applyFill="0" applyBorder="0" applyAlignment="0" applyProtection="0"/>
    <xf numFmtId="164" fontId="2" fillId="0" borderId="0"/>
    <xf numFmtId="0" fontId="2" fillId="0" borderId="0" applyBorder="0"/>
    <xf numFmtId="0" fontId="1" fillId="0" borderId="0"/>
    <xf numFmtId="18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" fillId="0" borderId="0"/>
    <xf numFmtId="0" fontId="2" fillId="0" borderId="0" applyNumberFormat="0"/>
    <xf numFmtId="0" fontId="34" fillId="0" borderId="0"/>
    <xf numFmtId="0" fontId="34" fillId="0" borderId="0"/>
    <xf numFmtId="0" fontId="30" fillId="0" borderId="0"/>
    <xf numFmtId="0" fontId="2" fillId="0" borderId="0"/>
    <xf numFmtId="191" fontId="2" fillId="0" borderId="0"/>
    <xf numFmtId="186" fontId="26" fillId="0" borderId="0" applyFont="0" applyFill="0" applyBorder="0" applyAlignment="0" applyProtection="0"/>
    <xf numFmtId="0" fontId="35" fillId="0" borderId="122">
      <alignment horizontal="left" wrapText="1"/>
    </xf>
    <xf numFmtId="9" fontId="2" fillId="0" borderId="0"/>
    <xf numFmtId="174" fontId="2" fillId="0" borderId="0"/>
  </cellStyleXfs>
  <cellXfs count="444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horizontal="center" vertical="center"/>
      <protection hidden="1"/>
    </xf>
    <xf numFmtId="4" fontId="20" fillId="0" borderId="0" xfId="4" applyNumberFormat="1" applyFont="1" applyAlignment="1" applyProtection="1">
      <alignment horizontal="center" vertical="center"/>
      <protection hidden="1"/>
    </xf>
    <xf numFmtId="165" fontId="20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4" fillId="0" borderId="0" xfId="4" applyFont="1" applyAlignment="1" applyProtection="1">
      <alignment vertical="center" wrapText="1"/>
      <protection hidden="1"/>
    </xf>
    <xf numFmtId="0" fontId="24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4" fontId="11" fillId="0" borderId="0" xfId="4" applyNumberFormat="1" applyFont="1" applyAlignment="1" applyProtection="1">
      <alignment horizontal="left" vertical="center"/>
      <protection hidden="1"/>
    </xf>
    <xf numFmtId="164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4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66" xfId="6" applyFont="1" applyFill="1" applyBorder="1" applyAlignment="1" applyProtection="1">
      <alignment horizontal="center" vertical="center"/>
      <protection hidden="1"/>
    </xf>
    <xf numFmtId="0" fontId="22" fillId="0" borderId="0" xfId="4" applyFont="1" applyAlignment="1" applyProtection="1">
      <alignment vertical="center"/>
      <protection hidden="1"/>
    </xf>
    <xf numFmtId="0" fontId="12" fillId="3" borderId="69" xfId="6" applyFont="1" applyFill="1" applyBorder="1" applyAlignment="1" applyProtection="1">
      <alignment horizontal="center" vertical="center"/>
      <protection hidden="1"/>
    </xf>
    <xf numFmtId="0" fontId="25" fillId="3" borderId="70" xfId="6" applyFont="1" applyFill="1" applyBorder="1" applyAlignment="1" applyProtection="1">
      <alignment horizontal="center" vertical="center"/>
      <protection hidden="1"/>
    </xf>
    <xf numFmtId="0" fontId="25" fillId="3" borderId="71" xfId="6" applyFont="1" applyFill="1" applyBorder="1" applyAlignment="1" applyProtection="1">
      <alignment horizontal="center" vertical="center"/>
      <protection hidden="1"/>
    </xf>
    <xf numFmtId="0" fontId="25" fillId="3" borderId="72" xfId="6" applyFont="1" applyFill="1" applyBorder="1" applyAlignment="1" applyProtection="1">
      <alignment horizontal="center" vertical="center"/>
      <protection hidden="1"/>
    </xf>
    <xf numFmtId="0" fontId="25" fillId="3" borderId="73" xfId="6" applyFont="1" applyFill="1" applyBorder="1" applyAlignment="1" applyProtection="1">
      <alignment horizontal="center" vertical="center"/>
      <protection hidden="1"/>
    </xf>
    <xf numFmtId="0" fontId="25" fillId="3" borderId="74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78" xfId="6" applyNumberFormat="1" applyBorder="1" applyAlignment="1" applyProtection="1">
      <alignment horizontal="center" vertical="center"/>
      <protection hidden="1"/>
    </xf>
    <xf numFmtId="10" fontId="2" fillId="0" borderId="79" xfId="6" applyNumberFormat="1" applyBorder="1" applyAlignment="1" applyProtection="1">
      <alignment horizontal="center" vertical="center"/>
      <protection hidden="1"/>
    </xf>
    <xf numFmtId="10" fontId="2" fillId="0" borderId="80" xfId="6" applyNumberFormat="1" applyBorder="1" applyAlignment="1" applyProtection="1">
      <alignment horizontal="center" vertical="center"/>
      <protection hidden="1"/>
    </xf>
    <xf numFmtId="10" fontId="2" fillId="0" borderId="81" xfId="6" applyNumberFormat="1" applyBorder="1" applyAlignment="1" applyProtection="1">
      <alignment horizontal="center" vertical="center"/>
      <protection hidden="1"/>
    </xf>
    <xf numFmtId="177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91" xfId="6" applyNumberFormat="1" applyBorder="1" applyAlignment="1" applyProtection="1">
      <alignment horizontal="center" vertical="center"/>
      <protection hidden="1"/>
    </xf>
    <xf numFmtId="10" fontId="2" fillId="0" borderId="92" xfId="6" applyNumberFormat="1" applyBorder="1" applyAlignment="1" applyProtection="1">
      <alignment horizontal="center" vertical="center"/>
      <protection hidden="1"/>
    </xf>
    <xf numFmtId="10" fontId="2" fillId="0" borderId="93" xfId="6" applyNumberFormat="1" applyBorder="1" applyAlignment="1" applyProtection="1">
      <alignment horizontal="center" vertical="center"/>
      <protection hidden="1"/>
    </xf>
    <xf numFmtId="10" fontId="2" fillId="0" borderId="94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7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7" fillId="0" borderId="0" xfId="4" applyFont="1" applyAlignment="1" applyProtection="1">
      <alignment horizont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6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80" fontId="1" fillId="0" borderId="0" xfId="1" applyNumberFormat="1"/>
    <xf numFmtId="0" fontId="5" fillId="0" borderId="0" xfId="9" applyFont="1" applyAlignment="1">
      <alignment horizontal="left" vertical="center"/>
    </xf>
    <xf numFmtId="44" fontId="0" fillId="0" borderId="0" xfId="4" applyNumberFormat="1" applyFont="1" applyAlignment="1" applyProtection="1">
      <alignment horizontal="left" vertical="center"/>
      <protection hidden="1"/>
    </xf>
    <xf numFmtId="164" fontId="29" fillId="3" borderId="106" xfId="8" applyFont="1" applyFill="1" applyBorder="1" applyAlignment="1" applyProtection="1">
      <alignment horizontal="center" vertical="center"/>
      <protection hidden="1"/>
    </xf>
    <xf numFmtId="164" fontId="27" fillId="0" borderId="106" xfId="8" applyFont="1" applyBorder="1" applyAlignment="1" applyProtection="1">
      <alignment horizontal="center" vertical="center"/>
      <protection hidden="1"/>
    </xf>
    <xf numFmtId="164" fontId="28" fillId="0" borderId="107" xfId="8" applyFont="1" applyBorder="1" applyAlignment="1" applyProtection="1">
      <alignment horizontal="center" vertical="center"/>
      <protection hidden="1"/>
    </xf>
    <xf numFmtId="0" fontId="12" fillId="3" borderId="105" xfId="6" applyFont="1" applyFill="1" applyBorder="1" applyAlignment="1" applyProtection="1">
      <alignment horizontal="center" vertical="center"/>
      <protection hidden="1"/>
    </xf>
    <xf numFmtId="9" fontId="12" fillId="3" borderId="104" xfId="6" applyNumberFormat="1" applyFont="1" applyFill="1" applyBorder="1" applyAlignment="1" applyProtection="1">
      <alignment horizontal="center" vertical="center"/>
      <protection hidden="1"/>
    </xf>
    <xf numFmtId="164" fontId="12" fillId="3" borderId="106" xfId="8" applyFont="1" applyFill="1" applyBorder="1" applyAlignment="1" applyProtection="1">
      <alignment horizontal="center" vertical="center"/>
      <protection hidden="1"/>
    </xf>
    <xf numFmtId="164" fontId="29" fillId="3" borderId="105" xfId="8" applyFont="1" applyFill="1" applyBorder="1" applyAlignment="1" applyProtection="1">
      <alignment horizontal="center" vertical="center"/>
      <protection hidden="1"/>
    </xf>
    <xf numFmtId="164" fontId="27" fillId="0" borderId="105" xfId="8" applyFont="1" applyBorder="1" applyAlignment="1" applyProtection="1">
      <alignment horizontal="center" vertical="center"/>
      <protection hidden="1"/>
    </xf>
    <xf numFmtId="9" fontId="27" fillId="0" borderId="24" xfId="6" applyNumberFormat="1" applyFont="1" applyBorder="1" applyAlignment="1" applyProtection="1">
      <alignment horizontal="center" vertical="center"/>
      <protection hidden="1"/>
    </xf>
    <xf numFmtId="0" fontId="3" fillId="0" borderId="0" xfId="4" applyFont="1" applyAlignment="1">
      <alignment horizontal="center" vertical="center"/>
    </xf>
    <xf numFmtId="0" fontId="12" fillId="3" borderId="68" xfId="6" applyFont="1" applyFill="1" applyBorder="1" applyAlignment="1" applyProtection="1">
      <alignment horizontal="center" vertical="center"/>
      <protection hidden="1"/>
    </xf>
    <xf numFmtId="0" fontId="12" fillId="3" borderId="66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6" fontId="3" fillId="0" borderId="0" xfId="4" applyNumberFormat="1" applyFont="1" applyAlignment="1" applyProtection="1">
      <alignment horizontal="right" vertical="center" wrapText="1"/>
      <protection hidden="1"/>
    </xf>
    <xf numFmtId="176" fontId="3" fillId="0" borderId="0" xfId="4" applyNumberFormat="1" applyFont="1" applyAlignment="1" applyProtection="1">
      <alignment horizontal="right" vertical="center"/>
      <protection hidden="1"/>
    </xf>
    <xf numFmtId="175" fontId="3" fillId="0" borderId="0" xfId="4" applyNumberFormat="1" applyFont="1" applyAlignment="1" applyProtection="1">
      <alignment horizontal="right" vertical="center"/>
      <protection hidden="1"/>
    </xf>
    <xf numFmtId="0" fontId="12" fillId="3" borderId="64" xfId="6" applyFont="1" applyFill="1" applyBorder="1" applyAlignment="1" applyProtection="1">
      <alignment horizontal="center" vertical="center"/>
      <protection hidden="1"/>
    </xf>
    <xf numFmtId="0" fontId="12" fillId="3" borderId="65" xfId="6" applyFont="1" applyFill="1" applyBorder="1" applyAlignment="1" applyProtection="1">
      <alignment horizontal="center" vertical="center"/>
      <protection hidden="1"/>
    </xf>
    <xf numFmtId="0" fontId="12" fillId="3" borderId="67" xfId="6" applyFont="1" applyFill="1" applyBorder="1" applyAlignment="1" applyProtection="1">
      <alignment horizontal="center" vertical="center"/>
      <protection hidden="1"/>
    </xf>
    <xf numFmtId="179" fontId="19" fillId="5" borderId="86" xfId="7" applyNumberFormat="1" applyFont="1" applyFill="1" applyBorder="1" applyAlignment="1" applyProtection="1">
      <alignment horizontal="center" vertical="center"/>
      <protection locked="0"/>
    </xf>
    <xf numFmtId="179" fontId="19" fillId="5" borderId="87" xfId="7" applyNumberFormat="1" applyFont="1" applyFill="1" applyBorder="1" applyAlignment="1" applyProtection="1">
      <alignment horizontal="center" vertical="center"/>
      <protection locked="0"/>
    </xf>
    <xf numFmtId="179" fontId="19" fillId="5" borderId="88" xfId="7" applyNumberFormat="1" applyFont="1" applyFill="1" applyBorder="1" applyAlignment="1" applyProtection="1">
      <alignment horizontal="center" vertical="center"/>
      <protection locked="0"/>
    </xf>
    <xf numFmtId="168" fontId="13" fillId="0" borderId="75" xfId="4" applyNumberFormat="1" applyFont="1" applyBorder="1" applyAlignment="1" applyProtection="1">
      <alignment horizontal="center" vertical="center" wrapText="1"/>
      <protection hidden="1"/>
    </xf>
    <xf numFmtId="168" fontId="13" fillId="0" borderId="82" xfId="4" applyNumberFormat="1" applyFont="1" applyBorder="1" applyAlignment="1" applyProtection="1">
      <alignment horizontal="center" vertical="center" wrapText="1"/>
      <protection hidden="1"/>
    </xf>
    <xf numFmtId="0" fontId="13" fillId="0" borderId="76" xfId="4" applyFont="1" applyBorder="1" applyAlignment="1" applyProtection="1">
      <alignment horizontal="center" vertical="center" wrapText="1"/>
      <protection hidden="1"/>
    </xf>
    <xf numFmtId="0" fontId="13" fillId="0" borderId="83" xfId="4" applyFont="1" applyBorder="1" applyAlignment="1" applyProtection="1">
      <alignment horizontal="center" vertical="center" wrapText="1"/>
      <protection hidden="1"/>
    </xf>
    <xf numFmtId="10" fontId="3" fillId="0" borderId="77" xfId="6" applyNumberFormat="1" applyFont="1" applyBorder="1" applyAlignment="1" applyProtection="1">
      <alignment horizontal="center" vertical="center"/>
      <protection hidden="1"/>
    </xf>
    <xf numFmtId="10" fontId="3" fillId="0" borderId="84" xfId="6" applyNumberFormat="1" applyFont="1" applyBorder="1" applyAlignment="1" applyProtection="1">
      <alignment horizontal="center" vertical="center"/>
      <protection hidden="1"/>
    </xf>
    <xf numFmtId="173" fontId="3" fillId="0" borderId="51" xfId="6" applyNumberFormat="1" applyFont="1" applyBorder="1" applyAlignment="1" applyProtection="1">
      <alignment horizontal="center" vertical="center"/>
      <protection hidden="1"/>
    </xf>
    <xf numFmtId="173" fontId="3" fillId="0" borderId="85" xfId="6" applyNumberFormat="1" applyFont="1" applyBorder="1" applyAlignment="1" applyProtection="1">
      <alignment horizontal="center" vertical="center"/>
      <protection hidden="1"/>
    </xf>
    <xf numFmtId="168" fontId="13" fillId="0" borderId="97" xfId="4" applyNumberFormat="1" applyFont="1" applyBorder="1" applyAlignment="1" applyProtection="1">
      <alignment horizontal="center" vertical="center" wrapText="1"/>
      <protection hidden="1"/>
    </xf>
    <xf numFmtId="0" fontId="13" fillId="0" borderId="98" xfId="4" applyFont="1" applyBorder="1" applyAlignment="1" applyProtection="1">
      <alignment horizontal="center" vertical="center" wrapText="1"/>
      <protection hidden="1"/>
    </xf>
    <xf numFmtId="10" fontId="3" fillId="0" borderId="95" xfId="6" applyNumberFormat="1" applyFont="1" applyBorder="1" applyAlignment="1" applyProtection="1">
      <alignment horizontal="center" vertical="center"/>
      <protection hidden="1"/>
    </xf>
    <xf numFmtId="10" fontId="3" fillId="0" borderId="99" xfId="6" applyNumberFormat="1" applyFont="1" applyBorder="1" applyAlignment="1" applyProtection="1">
      <alignment horizontal="center" vertical="center"/>
      <protection hidden="1"/>
    </xf>
    <xf numFmtId="173" fontId="3" fillId="0" borderId="96" xfId="6" applyNumberFormat="1" applyFont="1" applyBorder="1" applyAlignment="1" applyProtection="1">
      <alignment horizontal="center" vertical="center"/>
      <protection hidden="1"/>
    </xf>
    <xf numFmtId="173" fontId="3" fillId="0" borderId="100" xfId="6" applyNumberFormat="1" applyFont="1" applyBorder="1" applyAlignment="1" applyProtection="1">
      <alignment horizontal="center" vertical="center"/>
      <protection hidden="1"/>
    </xf>
    <xf numFmtId="179" fontId="19" fillId="5" borderId="101" xfId="7" applyNumberFormat="1" applyFont="1" applyFill="1" applyBorder="1" applyAlignment="1" applyProtection="1">
      <alignment horizontal="center" vertical="center"/>
      <protection locked="0"/>
    </xf>
    <xf numFmtId="179" fontId="19" fillId="5" borderId="102" xfId="7" applyNumberFormat="1" applyFont="1" applyFill="1" applyBorder="1" applyAlignment="1" applyProtection="1">
      <alignment horizontal="center" vertical="center"/>
      <protection locked="0"/>
    </xf>
    <xf numFmtId="179" fontId="19" fillId="5" borderId="103" xfId="7" applyNumberFormat="1" applyFont="1" applyFill="1" applyBorder="1" applyAlignment="1" applyProtection="1">
      <alignment horizontal="center" vertical="center"/>
      <protection locked="0"/>
    </xf>
    <xf numFmtId="10" fontId="3" fillId="0" borderId="89" xfId="6" applyNumberFormat="1" applyFont="1" applyBorder="1" applyAlignment="1" applyProtection="1">
      <alignment horizontal="center" vertical="center"/>
      <protection hidden="1"/>
    </xf>
    <xf numFmtId="173" fontId="3" fillId="0" borderId="90" xfId="6" applyNumberFormat="1" applyFont="1" applyBorder="1" applyAlignment="1" applyProtection="1">
      <alignment horizontal="center" vertical="center"/>
      <protection hidden="1"/>
    </xf>
    <xf numFmtId="164" fontId="27" fillId="0" borderId="106" xfId="8" applyFont="1" applyBorder="1" applyAlignment="1" applyProtection="1">
      <alignment horizontal="center" vertical="center"/>
      <protection hidden="1"/>
    </xf>
    <xf numFmtId="164" fontId="28" fillId="0" borderId="107" xfId="8" applyFont="1" applyBorder="1" applyAlignment="1" applyProtection="1">
      <alignment horizontal="center" vertical="center"/>
      <protection hidden="1"/>
    </xf>
    <xf numFmtId="0" fontId="12" fillId="3" borderId="104" xfId="6" applyFont="1" applyFill="1" applyBorder="1" applyAlignment="1" applyProtection="1">
      <alignment horizontal="center" vertical="center"/>
      <protection hidden="1"/>
    </xf>
    <xf numFmtId="0" fontId="12" fillId="3" borderId="105" xfId="6" applyFont="1" applyFill="1" applyBorder="1" applyAlignment="1" applyProtection="1">
      <alignment horizontal="center" vertical="center"/>
      <protection hidden="1"/>
    </xf>
    <xf numFmtId="9" fontId="12" fillId="3" borderId="104" xfId="6" applyNumberFormat="1" applyFont="1" applyFill="1" applyBorder="1" applyAlignment="1" applyProtection="1">
      <alignment horizontal="center" vertical="center"/>
      <protection hidden="1"/>
    </xf>
    <xf numFmtId="164" fontId="12" fillId="3" borderId="106" xfId="8" applyFont="1" applyFill="1" applyBorder="1" applyAlignment="1" applyProtection="1">
      <alignment horizontal="center" vertical="center"/>
      <protection hidden="1"/>
    </xf>
    <xf numFmtId="164" fontId="29" fillId="3" borderId="105" xfId="8" applyFont="1" applyFill="1" applyBorder="1" applyAlignment="1" applyProtection="1">
      <alignment horizontal="center" vertical="center"/>
      <protection hidden="1"/>
    </xf>
    <xf numFmtId="164" fontId="27" fillId="0" borderId="104" xfId="8" applyFont="1" applyBorder="1" applyAlignment="1" applyProtection="1">
      <alignment horizontal="center" vertical="center"/>
      <protection hidden="1"/>
    </xf>
    <xf numFmtId="164" fontId="27" fillId="0" borderId="105" xfId="8" applyFont="1" applyBorder="1" applyAlignment="1" applyProtection="1">
      <alignment horizontal="center" vertical="center"/>
      <protection hidden="1"/>
    </xf>
    <xf numFmtId="9" fontId="27" fillId="0" borderId="24" xfId="6" applyNumberFormat="1" applyFont="1" applyBorder="1" applyAlignment="1" applyProtection="1">
      <alignment horizontal="center" vertical="center"/>
      <protection hidden="1"/>
    </xf>
    <xf numFmtId="179" fontId="2" fillId="0" borderId="0" xfId="4" applyNumberFormat="1" applyAlignment="1" applyProtection="1">
      <alignment horizontal="center"/>
      <protection hidden="1"/>
    </xf>
    <xf numFmtId="164" fontId="29" fillId="3" borderId="106" xfId="8" applyFont="1" applyFill="1" applyBorder="1" applyAlignment="1" applyProtection="1">
      <alignment horizontal="center" vertical="center"/>
      <protection hidden="1"/>
    </xf>
    <xf numFmtId="181" fontId="32" fillId="0" borderId="0" xfId="9" applyNumberFormat="1" applyFont="1" applyAlignment="1">
      <alignment horizontal="center" vertical="center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14" xfId="4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14" xfId="4" applyFont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wrapText="1"/>
      <protection hidden="1"/>
    </xf>
    <xf numFmtId="0" fontId="6" fillId="2" borderId="3" xfId="4" applyFont="1" applyFill="1" applyBorder="1" applyAlignment="1" applyProtection="1">
      <alignment horizontal="center" vertical="center"/>
      <protection hidden="1"/>
    </xf>
    <xf numFmtId="0" fontId="6" fillId="2" borderId="3" xfId="4" applyFont="1" applyFill="1" applyBorder="1" applyAlignment="1" applyProtection="1">
      <alignment horizontal="center" vertical="center"/>
      <protection hidden="1"/>
    </xf>
    <xf numFmtId="0" fontId="6" fillId="2" borderId="4" xfId="4" applyFont="1" applyFill="1" applyBorder="1" applyAlignment="1" applyProtection="1">
      <alignment horizontal="center" vertical="center"/>
      <protection hidden="1"/>
    </xf>
    <xf numFmtId="0" fontId="6" fillId="2" borderId="5" xfId="4" applyFont="1" applyFill="1" applyBorder="1" applyAlignment="1" applyProtection="1">
      <alignment horizontal="left" vertical="center" wrapText="1"/>
      <protection hidden="1"/>
    </xf>
    <xf numFmtId="0" fontId="6" fillId="2" borderId="6" xfId="4" applyFont="1" applyFill="1" applyBorder="1" applyAlignment="1" applyProtection="1">
      <alignment horizontal="center" vertical="center"/>
      <protection hidden="1"/>
    </xf>
    <xf numFmtId="4" fontId="6" fillId="2" borderId="6" xfId="4" applyNumberFormat="1" applyFont="1" applyFill="1" applyBorder="1" applyAlignment="1" applyProtection="1">
      <alignment horizontal="center" vertical="center"/>
      <protection hidden="1"/>
    </xf>
    <xf numFmtId="44" fontId="6" fillId="2" borderId="6" xfId="2" applyFont="1" applyFill="1" applyBorder="1" applyAlignment="1" applyProtection="1">
      <alignment horizontal="center" vertical="center"/>
      <protection hidden="1"/>
    </xf>
    <xf numFmtId="165" fontId="6" fillId="2" borderId="4" xfId="4" applyNumberFormat="1" applyFont="1" applyFill="1" applyBorder="1" applyAlignment="1" applyProtection="1">
      <alignment horizontal="center" vertical="center"/>
      <protection hidden="1"/>
    </xf>
    <xf numFmtId="0" fontId="16" fillId="6" borderId="0" xfId="4" applyFont="1" applyFill="1" applyAlignment="1" applyProtection="1">
      <alignment vertical="center"/>
      <protection hidden="1"/>
    </xf>
    <xf numFmtId="0" fontId="0" fillId="0" borderId="7" xfId="4" applyFont="1" applyBorder="1" applyAlignment="1" applyProtection="1">
      <alignment horizontal="center" vertical="center"/>
      <protection hidden="1"/>
    </xf>
    <xf numFmtId="0" fontId="0" fillId="0" borderId="7" xfId="4" applyFont="1" applyBorder="1" applyAlignment="1" applyProtection="1">
      <alignment horizontal="center" vertical="center"/>
      <protection hidden="1"/>
    </xf>
    <xf numFmtId="0" fontId="0" fillId="0" borderId="8" xfId="4" applyFont="1" applyBorder="1" applyAlignment="1" applyProtection="1">
      <alignment horizontal="center" vertical="center"/>
      <protection hidden="1"/>
    </xf>
    <xf numFmtId="0" fontId="0" fillId="0" borderId="2" xfId="4" applyFont="1" applyBorder="1" applyAlignment="1" applyProtection="1">
      <alignment horizontal="left" vertical="center" wrapText="1"/>
      <protection hidden="1"/>
    </xf>
    <xf numFmtId="0" fontId="7" fillId="0" borderId="9" xfId="4" applyFont="1" applyBorder="1" applyAlignment="1" applyProtection="1">
      <alignment horizontal="left" vertical="center"/>
      <protection hidden="1"/>
    </xf>
    <xf numFmtId="4" fontId="0" fillId="0" borderId="9" xfId="4" applyNumberFormat="1" applyFont="1" applyBorder="1" applyAlignment="1" applyProtection="1">
      <alignment horizontal="center" vertical="center"/>
      <protection hidden="1"/>
    </xf>
    <xf numFmtId="44" fontId="0" fillId="0" borderId="9" xfId="2" applyFont="1" applyBorder="1" applyAlignment="1" applyProtection="1">
      <alignment horizontal="center" vertical="center"/>
      <protection hidden="1"/>
    </xf>
    <xf numFmtId="165" fontId="0" fillId="0" borderId="8" xfId="4" applyNumberFormat="1" applyFont="1" applyBorder="1" applyAlignment="1" applyProtection="1">
      <alignment horizontal="center" vertical="center"/>
      <protection hidden="1"/>
    </xf>
    <xf numFmtId="0" fontId="0" fillId="6" borderId="0" xfId="4" applyFont="1" applyFill="1" applyAlignment="1" applyProtection="1">
      <alignment vertical="center"/>
      <protection hidden="1"/>
    </xf>
    <xf numFmtId="0" fontId="6" fillId="2" borderId="3" xfId="4" applyFont="1" applyFill="1" applyBorder="1" applyAlignment="1" applyProtection="1">
      <alignment horizontal="left" vertical="center"/>
      <protection hidden="1"/>
    </xf>
    <xf numFmtId="0" fontId="6" fillId="2" borderId="6" xfId="4" applyFont="1" applyFill="1" applyBorder="1" applyAlignment="1" applyProtection="1">
      <alignment horizontal="left" vertical="center"/>
      <protection hidden="1"/>
    </xf>
    <xf numFmtId="0" fontId="6" fillId="6" borderId="0" xfId="4" applyFont="1" applyFill="1" applyAlignment="1" applyProtection="1">
      <alignment vertical="center"/>
      <protection hidden="1"/>
    </xf>
    <xf numFmtId="0" fontId="0" fillId="0" borderId="7" xfId="4" applyFont="1" applyBorder="1" applyAlignment="1" applyProtection="1">
      <alignment horizontal="left" vertical="center"/>
      <protection hidden="1"/>
    </xf>
    <xf numFmtId="0" fontId="0" fillId="0" borderId="9" xfId="4" applyFont="1" applyBorder="1" applyAlignment="1" applyProtection="1">
      <alignment horizontal="center" vertical="center"/>
      <protection hidden="1"/>
    </xf>
    <xf numFmtId="0" fontId="0" fillId="0" borderId="9" xfId="4" applyFont="1" applyBorder="1" applyAlignment="1" applyProtection="1">
      <alignment horizontal="left" vertical="center"/>
      <protection hidden="1"/>
    </xf>
    <xf numFmtId="0" fontId="6" fillId="2" borderId="5" xfId="4" applyFont="1" applyFill="1" applyBorder="1" applyAlignment="1" applyProtection="1">
      <alignment horizontal="center" vertical="center"/>
      <protection hidden="1"/>
    </xf>
    <xf numFmtId="0" fontId="6" fillId="2" borderId="3" xfId="4" applyFont="1" applyFill="1" applyBorder="1" applyAlignment="1" applyProtection="1">
      <alignment horizontal="left" vertical="center" wrapText="1"/>
      <protection hidden="1"/>
    </xf>
    <xf numFmtId="165" fontId="6" fillId="2" borderId="5" xfId="4" applyNumberFormat="1" applyFont="1" applyFill="1" applyBorder="1" applyAlignment="1" applyProtection="1">
      <alignment horizontal="center" vertical="center"/>
      <protection hidden="1"/>
    </xf>
    <xf numFmtId="17" fontId="0" fillId="0" borderId="2" xfId="4" applyNumberFormat="1" applyFont="1" applyBorder="1" applyAlignment="1" applyProtection="1">
      <alignment horizontal="center" vertical="center"/>
      <protection hidden="1"/>
    </xf>
    <xf numFmtId="0" fontId="0" fillId="0" borderId="2" xfId="4" applyFont="1" applyBorder="1" applyAlignment="1" applyProtection="1">
      <alignment horizontal="center" vertical="center"/>
      <protection hidden="1"/>
    </xf>
    <xf numFmtId="0" fontId="0" fillId="0" borderId="7" xfId="4" applyFont="1" applyBorder="1" applyAlignment="1" applyProtection="1">
      <alignment horizontal="left" vertical="center" wrapText="1"/>
      <protection hidden="1"/>
    </xf>
    <xf numFmtId="10" fontId="1" fillId="0" borderId="2" xfId="3" applyNumberFormat="1" applyBorder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/>
      <protection hidden="1"/>
    </xf>
    <xf numFmtId="44" fontId="0" fillId="0" borderId="0" xfId="2" applyFont="1" applyAlignment="1" applyProtection="1">
      <alignment horizontal="center" vertical="center"/>
      <protection hidden="1"/>
    </xf>
    <xf numFmtId="165" fontId="0" fillId="0" borderId="0" xfId="4" applyNumberFormat="1" applyFont="1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center" vertical="center" wrapText="1"/>
      <protection hidden="1"/>
    </xf>
    <xf numFmtId="0" fontId="4" fillId="6" borderId="0" xfId="4" applyFont="1" applyFill="1" applyAlignment="1" applyProtection="1">
      <alignment vertical="center"/>
      <protection hidden="1"/>
    </xf>
    <xf numFmtId="0" fontId="3" fillId="0" borderId="13" xfId="4" applyFont="1" applyBorder="1" applyAlignment="1" applyProtection="1">
      <alignment horizontal="left" vertical="center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0" fontId="11" fillId="0" borderId="0" xfId="4" applyFont="1" applyAlignment="1" applyProtection="1">
      <alignment horizontal="left" vertical="center" wrapText="1"/>
      <protection hidden="1"/>
    </xf>
    <xf numFmtId="166" fontId="3" fillId="0" borderId="0" xfId="2" applyNumberFormat="1" applyFont="1" applyAlignment="1" applyProtection="1">
      <alignment horizontal="center" vertical="center" wrapText="1"/>
      <protection hidden="1"/>
    </xf>
    <xf numFmtId="165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4" fontId="3" fillId="0" borderId="0" xfId="4" applyNumberFormat="1" applyFont="1" applyAlignment="1" applyProtection="1">
      <alignment horizontal="left" vertical="center" wrapText="1"/>
      <protection hidden="1"/>
    </xf>
    <xf numFmtId="4" fontId="3" fillId="0" borderId="14" xfId="4" applyNumberFormat="1" applyFont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164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5" xfId="4" applyFont="1" applyBorder="1" applyAlignment="1" applyProtection="1">
      <alignment vertical="center" wrapText="1"/>
      <protection hidden="1"/>
    </xf>
    <xf numFmtId="0" fontId="3" fillId="0" borderId="16" xfId="4" applyFont="1" applyBorder="1" applyAlignment="1" applyProtection="1">
      <alignment horizontal="center" vertical="center" wrapText="1"/>
      <protection hidden="1"/>
    </xf>
    <xf numFmtId="0" fontId="3" fillId="0" borderId="16" xfId="4" applyFont="1" applyBorder="1" applyAlignment="1" applyProtection="1">
      <alignment vertical="center"/>
      <protection hidden="1"/>
    </xf>
    <xf numFmtId="0" fontId="5" fillId="0" borderId="0" xfId="9" applyFont="1" applyAlignment="1" applyProtection="1">
      <alignment horizontal="left" vertical="center"/>
      <protection hidden="1"/>
    </xf>
    <xf numFmtId="0" fontId="11" fillId="0" borderId="17" xfId="4" applyFont="1" applyBorder="1" applyAlignment="1" applyProtection="1">
      <alignment horizontal="left" vertical="center" wrapText="1"/>
      <protection hidden="1"/>
    </xf>
    <xf numFmtId="167" fontId="3" fillId="0" borderId="16" xfId="2" applyNumberFormat="1" applyFont="1" applyBorder="1" applyAlignment="1" applyProtection="1">
      <alignment horizontal="left" vertical="center" wrapText="1"/>
      <protection hidden="1"/>
    </xf>
    <xf numFmtId="44" fontId="3" fillId="0" borderId="18" xfId="2" applyFont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0" fillId="0" borderId="14" xfId="4" applyFont="1" applyBorder="1" applyAlignment="1" applyProtection="1">
      <alignment horizontal="center" vertical="center" wrapText="1"/>
      <protection hidden="1"/>
    </xf>
    <xf numFmtId="49" fontId="12" fillId="3" borderId="19" xfId="4" applyNumberFormat="1" applyFont="1" applyFill="1" applyBorder="1" applyAlignment="1" applyProtection="1">
      <alignment horizontal="center" vertical="center"/>
      <protection hidden="1"/>
    </xf>
    <xf numFmtId="0" fontId="12" fillId="3" borderId="20" xfId="4" applyFont="1" applyFill="1" applyBorder="1" applyAlignment="1" applyProtection="1">
      <alignment horizontal="center" vertical="center" wrapText="1"/>
      <protection hidden="1"/>
    </xf>
    <xf numFmtId="0" fontId="12" fillId="3" borderId="21" xfId="4" applyFont="1" applyFill="1" applyBorder="1" applyAlignment="1" applyProtection="1">
      <alignment horizontal="left" vertical="center" wrapText="1"/>
      <protection hidden="1"/>
    </xf>
    <xf numFmtId="0" fontId="12" fillId="3" borderId="22" xfId="4" applyFont="1" applyFill="1" applyBorder="1" applyAlignment="1" applyProtection="1">
      <alignment horizontal="center" vertical="center" wrapText="1"/>
      <protection hidden="1"/>
    </xf>
    <xf numFmtId="4" fontId="12" fillId="3" borderId="21" xfId="4" applyNumberFormat="1" applyFont="1" applyFill="1" applyBorder="1" applyAlignment="1" applyProtection="1">
      <alignment horizontal="center" vertical="center" wrapText="1"/>
      <protection hidden="1"/>
    </xf>
    <xf numFmtId="4" fontId="12" fillId="3" borderId="22" xfId="4" applyNumberFormat="1" applyFont="1" applyFill="1" applyBorder="1" applyAlignment="1" applyProtection="1">
      <alignment horizontal="center" vertical="center" wrapText="1"/>
      <protection hidden="1"/>
    </xf>
    <xf numFmtId="44" fontId="12" fillId="3" borderId="22" xfId="2" applyFont="1" applyFill="1" applyBorder="1" applyAlignment="1" applyProtection="1">
      <alignment horizontal="center" vertical="center" wrapText="1"/>
      <protection hidden="1"/>
    </xf>
    <xf numFmtId="165" fontId="12" fillId="3" borderId="23" xfId="4" applyNumberFormat="1" applyFont="1" applyFill="1" applyBorder="1" applyAlignment="1" applyProtection="1">
      <alignment horizontal="center" vertical="center" wrapText="1"/>
      <protection hidden="1"/>
    </xf>
    <xf numFmtId="0" fontId="27" fillId="6" borderId="0" xfId="4" applyFont="1" applyFill="1" applyAlignment="1" applyProtection="1">
      <alignment vertical="center"/>
      <protection hidden="1"/>
    </xf>
    <xf numFmtId="168" fontId="13" fillId="4" borderId="34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5" xfId="4" applyNumberFormat="1" applyFont="1" applyFill="1" applyBorder="1" applyAlignment="1" applyProtection="1">
      <alignment horizontal="center" vertical="center" wrapText="1"/>
      <protection hidden="1"/>
    </xf>
    <xf numFmtId="168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left" vertical="center" wrapText="1"/>
      <protection hidden="1"/>
    </xf>
    <xf numFmtId="164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44" fontId="13" fillId="4" borderId="16" xfId="2" applyFont="1" applyFill="1" applyBorder="1" applyAlignment="1" applyProtection="1">
      <alignment horizontal="centerContinuous" vertical="center" wrapText="1"/>
      <protection hidden="1"/>
    </xf>
    <xf numFmtId="10" fontId="13" fillId="4" borderId="18" xfId="3" applyNumberFormat="1" applyFont="1" applyFill="1" applyBorder="1" applyAlignment="1" applyProtection="1">
      <alignment horizontal="center" vertical="center" wrapText="1"/>
      <protection hidden="1"/>
    </xf>
    <xf numFmtId="0" fontId="19" fillId="6" borderId="0" xfId="4" applyFont="1" applyFill="1" applyAlignment="1" applyProtection="1">
      <alignment horizontal="center" vertical="center"/>
      <protection hidden="1"/>
    </xf>
    <xf numFmtId="0" fontId="5" fillId="0" borderId="25" xfId="4" applyFont="1" applyBorder="1" applyAlignment="1" applyProtection="1">
      <alignment horizontal="center" vertical="center"/>
      <protection hidden="1"/>
    </xf>
    <xf numFmtId="0" fontId="5" fillId="0" borderId="26" xfId="4" applyFont="1" applyBorder="1" applyAlignment="1" applyProtection="1">
      <alignment horizontal="center" vertical="center"/>
      <protection hidden="1"/>
    </xf>
    <xf numFmtId="0" fontId="5" fillId="0" borderId="27" xfId="4" applyFont="1" applyBorder="1" applyAlignment="1" applyProtection="1">
      <alignment horizontal="left" vertical="center" wrapText="1"/>
      <protection hidden="1"/>
    </xf>
    <xf numFmtId="44" fontId="5" fillId="0" borderId="27" xfId="2" applyFont="1" applyBorder="1" applyAlignment="1" applyProtection="1">
      <alignment horizontal="centerContinuous" vertical="center"/>
      <protection hidden="1"/>
    </xf>
    <xf numFmtId="10" fontId="5" fillId="0" borderId="28" xfId="3" applyNumberFormat="1" applyFont="1" applyBorder="1" applyAlignment="1" applyProtection="1">
      <alignment horizontal="center" vertical="center" wrapText="1"/>
      <protection hidden="1"/>
    </xf>
    <xf numFmtId="49" fontId="0" fillId="0" borderId="33" xfId="0" applyNumberFormat="1" applyBorder="1" applyAlignment="1" applyProtection="1">
      <alignment horizontal="center" vertical="center"/>
      <protection hidden="1"/>
    </xf>
    <xf numFmtId="0" fontId="2" fillId="0" borderId="30" xfId="4" applyBorder="1" applyAlignment="1" applyProtection="1">
      <alignment horizontal="center" vertical="center"/>
      <protection hidden="1"/>
    </xf>
    <xf numFmtId="49" fontId="0" fillId="0" borderId="30" xfId="4" applyNumberFormat="1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left" vertical="center" wrapText="1"/>
      <protection hidden="1"/>
    </xf>
    <xf numFmtId="4" fontId="0" fillId="0" borderId="31" xfId="0" applyNumberFormat="1" applyBorder="1" applyAlignment="1" applyProtection="1">
      <alignment horizontal="center" vertical="center"/>
      <protection hidden="1"/>
    </xf>
    <xf numFmtId="4" fontId="2" fillId="0" borderId="30" xfId="5" applyNumberFormat="1" applyBorder="1" applyAlignment="1" applyProtection="1">
      <alignment horizontal="center" vertical="center"/>
      <protection hidden="1"/>
    </xf>
    <xf numFmtId="4" fontId="2" fillId="0" borderId="31" xfId="5" applyNumberFormat="1" applyBorder="1" applyAlignment="1" applyProtection="1">
      <alignment horizontal="center" vertical="center"/>
      <protection hidden="1"/>
    </xf>
    <xf numFmtId="44" fontId="2" fillId="0" borderId="30" xfId="2" applyFont="1" applyFill="1" applyBorder="1" applyAlignment="1" applyProtection="1">
      <alignment horizontal="right" vertical="center"/>
      <protection hidden="1"/>
    </xf>
    <xf numFmtId="10" fontId="0" fillId="0" borderId="32" xfId="3" applyNumberFormat="1" applyFont="1" applyFill="1" applyBorder="1" applyAlignment="1" applyProtection="1">
      <alignment horizontal="center" vertical="center"/>
      <protection hidden="1"/>
    </xf>
    <xf numFmtId="168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10" fontId="13" fillId="4" borderId="37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108" xfId="4" applyFont="1" applyBorder="1" applyAlignment="1" applyProtection="1">
      <alignment horizontal="center" vertical="center"/>
      <protection hidden="1"/>
    </xf>
    <xf numFmtId="0" fontId="5" fillId="0" borderId="109" xfId="4" applyFont="1" applyBorder="1" applyAlignment="1" applyProtection="1">
      <alignment horizontal="center" vertical="center"/>
      <protection hidden="1"/>
    </xf>
    <xf numFmtId="0" fontId="5" fillId="0" borderId="110" xfId="4" applyFont="1" applyBorder="1" applyAlignment="1" applyProtection="1">
      <alignment horizontal="center" vertical="center"/>
      <protection hidden="1"/>
    </xf>
    <xf numFmtId="49" fontId="0" fillId="0" borderId="29" xfId="4" applyNumberFormat="1" applyFont="1" applyBorder="1" applyAlignment="1" applyProtection="1">
      <alignment horizontal="center" vertical="center"/>
      <protection hidden="1"/>
    </xf>
    <xf numFmtId="49" fontId="0" fillId="5" borderId="30" xfId="4" applyNumberFormat="1" applyFont="1" applyFill="1" applyBorder="1" applyAlignment="1" applyProtection="1">
      <alignment horizontal="center" vertical="center"/>
      <protection hidden="1"/>
    </xf>
    <xf numFmtId="44" fontId="2" fillId="0" borderId="30" xfId="2" applyFont="1" applyBorder="1" applyAlignment="1" applyProtection="1">
      <alignment horizontal="right" vertical="center"/>
      <protection hidden="1"/>
    </xf>
    <xf numFmtId="10" fontId="0" fillId="0" borderId="32" xfId="3" applyNumberFormat="1" applyFont="1" applyBorder="1" applyAlignment="1" applyProtection="1">
      <alignment horizontal="center" vertical="center"/>
      <protection hidden="1"/>
    </xf>
    <xf numFmtId="4" fontId="0" fillId="0" borderId="111" xfId="0" applyNumberFormat="1" applyBorder="1" applyAlignment="1" applyProtection="1">
      <alignment horizontal="center" vertical="center"/>
      <protection hidden="1"/>
    </xf>
    <xf numFmtId="4" fontId="2" fillId="0" borderId="111" xfId="5" applyNumberFormat="1" applyBorder="1" applyAlignment="1" applyProtection="1">
      <alignment horizontal="center" vertical="center"/>
      <protection hidden="1"/>
    </xf>
    <xf numFmtId="44" fontId="2" fillId="0" borderId="111" xfId="2" applyFont="1" applyBorder="1" applyAlignment="1" applyProtection="1">
      <alignment horizontal="right" vertical="center"/>
      <protection hidden="1"/>
    </xf>
    <xf numFmtId="0" fontId="12" fillId="3" borderId="38" xfId="4" applyFont="1" applyFill="1" applyBorder="1" applyAlignment="1" applyProtection="1">
      <alignment horizontal="center" vertical="center"/>
      <protection hidden="1"/>
    </xf>
    <xf numFmtId="0" fontId="12" fillId="3" borderId="39" xfId="4" applyFont="1" applyFill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left" vertical="center"/>
      <protection hidden="1"/>
    </xf>
    <xf numFmtId="0" fontId="12" fillId="3" borderId="40" xfId="4" applyFont="1" applyFill="1" applyBorder="1" applyAlignment="1" applyProtection="1">
      <alignment horizontal="center" vertical="center"/>
      <protection hidden="1"/>
    </xf>
    <xf numFmtId="4" fontId="12" fillId="3" borderId="41" xfId="4" applyNumberFormat="1" applyFont="1" applyFill="1" applyBorder="1" applyAlignment="1" applyProtection="1">
      <alignment horizontal="center" vertical="center"/>
      <protection hidden="1"/>
    </xf>
    <xf numFmtId="170" fontId="12" fillId="3" borderId="42" xfId="2" applyNumberFormat="1" applyFont="1" applyFill="1" applyBorder="1" applyAlignment="1" applyProtection="1">
      <alignment horizontal="center" vertical="center"/>
      <protection hidden="1"/>
    </xf>
    <xf numFmtId="9" fontId="14" fillId="3" borderId="43" xfId="4" applyNumberFormat="1" applyFont="1" applyFill="1" applyBorder="1" applyAlignment="1" applyProtection="1">
      <alignment horizontal="center" vertical="center" wrapText="1"/>
      <protection hidden="1"/>
    </xf>
    <xf numFmtId="0" fontId="14" fillId="8" borderId="0" xfId="4" applyFont="1" applyFill="1" applyAlignment="1" applyProtection="1">
      <alignment vertical="center"/>
      <protection hidden="1"/>
    </xf>
    <xf numFmtId="0" fontId="0" fillId="0" borderId="13" xfId="4" applyFont="1" applyBorder="1" applyAlignment="1" applyProtection="1">
      <alignment horizontal="center" vertical="center"/>
      <protection hidden="1"/>
    </xf>
    <xf numFmtId="165" fontId="0" fillId="0" borderId="14" xfId="4" applyNumberFormat="1" applyFont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right" vertical="center"/>
      <protection hidden="1"/>
    </xf>
    <xf numFmtId="4" fontId="15" fillId="3" borderId="41" xfId="4" applyNumberFormat="1" applyFont="1" applyFill="1" applyBorder="1" applyAlignment="1" applyProtection="1">
      <alignment horizontal="center" vertical="center"/>
      <protection hidden="1"/>
    </xf>
    <xf numFmtId="0" fontId="4" fillId="0" borderId="13" xfId="4" applyFont="1" applyBorder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left" vertical="center" wrapText="1"/>
      <protection hidden="1"/>
    </xf>
    <xf numFmtId="4" fontId="16" fillId="0" borderId="0" xfId="4" applyNumberFormat="1" applyFont="1" applyAlignment="1" applyProtection="1">
      <alignment horizontal="center" vertical="center"/>
      <protection hidden="1"/>
    </xf>
    <xf numFmtId="0" fontId="16" fillId="0" borderId="0" xfId="4" applyFont="1" applyAlignment="1" applyProtection="1">
      <alignment horizontal="right" vertical="center"/>
      <protection hidden="1"/>
    </xf>
    <xf numFmtId="0" fontId="16" fillId="0" borderId="14" xfId="4" applyFont="1" applyBorder="1" applyAlignment="1" applyProtection="1">
      <alignment horizontal="center" vertical="center"/>
      <protection hidden="1"/>
    </xf>
    <xf numFmtId="0" fontId="17" fillId="0" borderId="13" xfId="4" applyFont="1" applyBorder="1" applyAlignment="1" applyProtection="1">
      <alignment vertical="center"/>
      <protection hidden="1"/>
    </xf>
    <xf numFmtId="0" fontId="17" fillId="0" borderId="0" xfId="4" applyFont="1" applyAlignment="1" applyProtection="1">
      <alignment horizontal="center" vertical="center"/>
      <protection hidden="1"/>
    </xf>
    <xf numFmtId="0" fontId="17" fillId="0" borderId="0" xfId="4" applyFont="1" applyAlignment="1" applyProtection="1">
      <alignment horizontal="center" vertical="center" wrapText="1"/>
      <protection hidden="1"/>
    </xf>
    <xf numFmtId="44" fontId="4" fillId="0" borderId="0" xfId="4" applyNumberFormat="1" applyFont="1" applyAlignment="1" applyProtection="1">
      <alignment horizontal="left" vertical="center" wrapText="1"/>
      <protection hidden="1"/>
    </xf>
    <xf numFmtId="0" fontId="18" fillId="0" borderId="13" xfId="4" applyFont="1" applyBorder="1" applyAlignment="1" applyProtection="1">
      <alignment horizontal="center" vertical="center" wrapText="1"/>
      <protection hidden="1"/>
    </xf>
    <xf numFmtId="0" fontId="18" fillId="0" borderId="0" xfId="4" applyFont="1" applyAlignment="1" applyProtection="1">
      <alignment horizontal="center" vertical="center" wrapText="1"/>
      <protection hidden="1"/>
    </xf>
    <xf numFmtId="4" fontId="0" fillId="0" borderId="0" xfId="4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14" xfId="4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44" xfId="4" applyFont="1" applyBorder="1" applyAlignment="1" applyProtection="1">
      <alignment horizontal="center" vertical="center" wrapText="1"/>
      <protection hidden="1"/>
    </xf>
    <xf numFmtId="0" fontId="0" fillId="0" borderId="17" xfId="4" applyFont="1" applyBorder="1" applyAlignment="1" applyProtection="1">
      <alignment horizontal="center" vertical="center" wrapText="1"/>
      <protection hidden="1"/>
    </xf>
    <xf numFmtId="0" fontId="0" fillId="0" borderId="17" xfId="4" applyFont="1" applyBorder="1" applyAlignment="1" applyProtection="1">
      <alignment horizontal="center" vertical="center"/>
      <protection hidden="1"/>
    </xf>
    <xf numFmtId="0" fontId="0" fillId="0" borderId="17" xfId="4" applyFont="1" applyBorder="1" applyAlignment="1" applyProtection="1">
      <alignment horizontal="center" vertical="center"/>
      <protection hidden="1"/>
    </xf>
    <xf numFmtId="4" fontId="0" fillId="0" borderId="45" xfId="4" applyNumberFormat="1" applyFont="1" applyBorder="1" applyAlignment="1" applyProtection="1">
      <alignment horizontal="center" vertical="center"/>
      <protection hidden="1"/>
    </xf>
    <xf numFmtId="0" fontId="19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19" fillId="2" borderId="46" xfId="0" applyFont="1" applyFill="1" applyBorder="1" applyAlignment="1" applyProtection="1">
      <alignment vertical="center"/>
      <protection hidden="1"/>
    </xf>
    <xf numFmtId="0" fontId="19" fillId="2" borderId="47" xfId="0" applyFont="1" applyFill="1" applyBorder="1" applyAlignment="1" applyProtection="1">
      <alignment vertical="center"/>
      <protection hidden="1"/>
    </xf>
    <xf numFmtId="0" fontId="19" fillId="2" borderId="48" xfId="0" applyFont="1" applyFill="1" applyBorder="1" applyAlignment="1" applyProtection="1">
      <alignment vertical="center"/>
      <protection hidden="1"/>
    </xf>
    <xf numFmtId="0" fontId="19" fillId="0" borderId="49" xfId="0" applyFont="1" applyBorder="1" applyAlignment="1" applyProtection="1">
      <alignment horizontal="left" vertical="center"/>
      <protection hidden="1"/>
    </xf>
    <xf numFmtId="0" fontId="2" fillId="0" borderId="50" xfId="0" applyFont="1" applyBorder="1" applyProtection="1">
      <protection hidden="1"/>
    </xf>
    <xf numFmtId="0" fontId="19" fillId="2" borderId="49" xfId="0" applyFont="1" applyFill="1" applyBorder="1" applyAlignment="1" applyProtection="1">
      <alignment wrapText="1"/>
      <protection hidden="1"/>
    </xf>
    <xf numFmtId="0" fontId="19" fillId="2" borderId="0" xfId="0" applyFont="1" applyFill="1" applyAlignment="1" applyProtection="1">
      <alignment wrapText="1"/>
      <protection hidden="1"/>
    </xf>
    <xf numFmtId="0" fontId="19" fillId="2" borderId="50" xfId="0" applyFont="1" applyFill="1" applyBorder="1" applyAlignment="1" applyProtection="1">
      <alignment wrapText="1"/>
      <protection hidden="1"/>
    </xf>
    <xf numFmtId="0" fontId="19" fillId="2" borderId="7" xfId="0" applyFont="1" applyFill="1" applyBorder="1" applyAlignment="1" applyProtection="1">
      <alignment wrapText="1"/>
      <protection hidden="1"/>
    </xf>
    <xf numFmtId="0" fontId="19" fillId="2" borderId="9" xfId="0" applyFont="1" applyFill="1" applyBorder="1" applyAlignment="1" applyProtection="1">
      <alignment wrapText="1"/>
      <protection hidden="1"/>
    </xf>
    <xf numFmtId="0" fontId="19" fillId="2" borderId="8" xfId="0" applyFont="1" applyFill="1" applyBorder="1" applyAlignment="1" applyProtection="1">
      <alignment wrapText="1"/>
      <protection hidden="1"/>
    </xf>
    <xf numFmtId="0" fontId="19" fillId="0" borderId="0" xfId="0" applyFont="1" applyAlignment="1" applyProtection="1">
      <alignment horizontal="left" wrapText="1"/>
      <protection hidden="1"/>
    </xf>
    <xf numFmtId="0" fontId="13" fillId="0" borderId="46" xfId="0" applyFont="1" applyBorder="1" applyAlignment="1" applyProtection="1">
      <alignment horizontal="center" wrapText="1"/>
      <protection hidden="1"/>
    </xf>
    <xf numFmtId="0" fontId="13" fillId="0" borderId="47" xfId="0" applyFont="1" applyBorder="1" applyAlignment="1" applyProtection="1">
      <alignment horizontal="center" wrapText="1"/>
      <protection hidden="1"/>
    </xf>
    <xf numFmtId="0" fontId="13" fillId="0" borderId="48" xfId="0" applyFont="1" applyBorder="1" applyAlignment="1" applyProtection="1">
      <alignment horizontal="center" wrapText="1"/>
      <protection hidden="1"/>
    </xf>
    <xf numFmtId="171" fontId="2" fillId="0" borderId="9" xfId="0" applyNumberFormat="1" applyFont="1" applyBorder="1" applyAlignment="1" applyProtection="1">
      <alignment horizontal="left"/>
      <protection hidden="1"/>
    </xf>
    <xf numFmtId="0" fontId="2" fillId="0" borderId="9" xfId="0" applyFont="1" applyBorder="1" applyProtection="1">
      <protection hidden="1"/>
    </xf>
    <xf numFmtId="0" fontId="5" fillId="0" borderId="0" xfId="0" applyFont="1" applyProtection="1">
      <protection hidden="1"/>
    </xf>
    <xf numFmtId="172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6" xfId="0" applyFont="1" applyBorder="1" applyProtection="1">
      <protection hidden="1"/>
    </xf>
    <xf numFmtId="0" fontId="2" fillId="0" borderId="6" xfId="0" applyFont="1" applyBorder="1" applyProtection="1">
      <protection hidden="1"/>
    </xf>
    <xf numFmtId="1" fontId="0" fillId="0" borderId="0" xfId="0" quotePrefix="1" applyNumberForma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4" fontId="2" fillId="9" borderId="31" xfId="5" applyNumberFormat="1" applyFill="1" applyBorder="1" applyAlignment="1" applyProtection="1">
      <alignment horizontal="center" vertical="center"/>
      <protection locked="0"/>
    </xf>
    <xf numFmtId="4" fontId="2" fillId="9" borderId="111" xfId="5" applyNumberFormat="1" applyFill="1" applyBorder="1" applyAlignment="1" applyProtection="1">
      <alignment horizontal="center" vertical="center"/>
      <protection locked="0"/>
    </xf>
    <xf numFmtId="0" fontId="27" fillId="10" borderId="40" xfId="4" applyFont="1" applyFill="1" applyBorder="1" applyAlignment="1" applyProtection="1">
      <alignment horizontal="right" vertical="center"/>
      <protection locked="0"/>
    </xf>
    <xf numFmtId="0" fontId="8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5" fillId="0" borderId="12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190" fontId="3" fillId="0" borderId="14" xfId="4" applyNumberFormat="1" applyFont="1" applyBorder="1" applyAlignment="1" applyProtection="1">
      <alignment vertical="center" wrapText="1"/>
      <protection hidden="1"/>
    </xf>
    <xf numFmtId="190" fontId="3" fillId="0" borderId="0" xfId="4" applyNumberFormat="1" applyFont="1" applyAlignment="1" applyProtection="1">
      <alignment vertical="center" wrapText="1"/>
      <protection hidden="1"/>
    </xf>
    <xf numFmtId="0" fontId="4" fillId="0" borderId="13" xfId="4" applyFont="1" applyBorder="1" applyAlignment="1" applyProtection="1">
      <alignment vertical="center"/>
      <protection hidden="1"/>
    </xf>
    <xf numFmtId="0" fontId="4" fillId="0" borderId="0" xfId="4" applyFont="1" applyAlignment="1" applyProtection="1">
      <alignment horizontal="right" vertical="center"/>
      <protection hidden="1"/>
    </xf>
    <xf numFmtId="0" fontId="3" fillId="0" borderId="0" xfId="4" applyFont="1" applyAlignment="1" applyProtection="1">
      <alignment horizontal="right" vertical="center" wrapText="1"/>
      <protection hidden="1"/>
    </xf>
    <xf numFmtId="189" fontId="3" fillId="0" borderId="14" xfId="8" applyNumberFormat="1" applyFont="1" applyBorder="1" applyAlignment="1" applyProtection="1">
      <alignment vertical="center"/>
      <protection hidden="1"/>
    </xf>
    <xf numFmtId="189" fontId="3" fillId="0" borderId="0" xfId="8" applyNumberFormat="1" applyFont="1" applyAlignment="1" applyProtection="1">
      <alignment vertical="center"/>
      <protection hidden="1"/>
    </xf>
    <xf numFmtId="188" fontId="3" fillId="0" borderId="14" xfId="8" applyNumberFormat="1" applyFont="1" applyBorder="1" applyAlignment="1" applyProtection="1">
      <alignment vertical="center"/>
      <protection hidden="1"/>
    </xf>
    <xf numFmtId="188" fontId="3" fillId="0" borderId="0" xfId="8" applyNumberFormat="1" applyFont="1" applyAlignment="1" applyProtection="1">
      <alignment vertical="center"/>
      <protection hidden="1"/>
    </xf>
    <xf numFmtId="0" fontId="5" fillId="0" borderId="45" xfId="4" applyFont="1" applyBorder="1" applyAlignment="1" applyProtection="1">
      <alignment vertical="center"/>
      <protection hidden="1"/>
    </xf>
    <xf numFmtId="0" fontId="5" fillId="0" borderId="0" xfId="4" applyFont="1" applyAlignment="1" applyProtection="1">
      <alignment vertical="center" wrapText="1"/>
      <protection hidden="1"/>
    </xf>
    <xf numFmtId="0" fontId="33" fillId="3" borderId="65" xfId="6" applyFont="1" applyFill="1" applyBorder="1" applyAlignment="1" applyProtection="1">
      <alignment horizontal="center" vertical="center"/>
      <protection hidden="1"/>
    </xf>
    <xf numFmtId="187" fontId="12" fillId="3" borderId="51" xfId="6" applyNumberFormat="1" applyFont="1" applyFill="1" applyBorder="1" applyAlignment="1" applyProtection="1">
      <alignment horizontal="center" vertical="center"/>
      <protection hidden="1"/>
    </xf>
    <xf numFmtId="187" fontId="12" fillId="3" borderId="0" xfId="6" applyNumberFormat="1" applyFont="1" applyFill="1" applyAlignment="1" applyProtection="1">
      <alignment horizontal="center" vertical="center"/>
      <protection hidden="1"/>
    </xf>
    <xf numFmtId="0" fontId="2" fillId="0" borderId="100" xfId="6" applyBorder="1" applyAlignment="1" applyProtection="1">
      <alignment horizontal="center" vertical="center"/>
      <protection hidden="1"/>
    </xf>
    <xf numFmtId="0" fontId="6" fillId="0" borderId="121" xfId="6" applyFont="1" applyBorder="1" applyAlignment="1" applyProtection="1">
      <alignment vertical="center"/>
      <protection hidden="1"/>
    </xf>
    <xf numFmtId="168" fontId="13" fillId="0" borderId="77" xfId="4" applyNumberFormat="1" applyFont="1" applyBorder="1" applyAlignment="1" applyProtection="1">
      <alignment horizontal="center" vertical="center" wrapText="1"/>
      <protection hidden="1"/>
    </xf>
    <xf numFmtId="0" fontId="13" fillId="0" borderId="51" xfId="4" applyFont="1" applyBorder="1" applyAlignment="1" applyProtection="1">
      <alignment horizontal="center" vertical="center" wrapText="1"/>
      <protection hidden="1"/>
    </xf>
    <xf numFmtId="10" fontId="3" fillId="0" borderId="51" xfId="6" applyNumberFormat="1" applyFont="1" applyBorder="1" applyAlignment="1" applyProtection="1">
      <alignment horizontal="center" vertical="center"/>
      <protection hidden="1"/>
    </xf>
    <xf numFmtId="10" fontId="2" fillId="0" borderId="0" xfId="6" applyNumberFormat="1" applyAlignment="1" applyProtection="1">
      <alignment horizontal="center" vertical="center"/>
      <protection hidden="1"/>
    </xf>
    <xf numFmtId="168" fontId="13" fillId="0" borderId="116" xfId="4" applyNumberFormat="1" applyFont="1" applyBorder="1" applyAlignment="1" applyProtection="1">
      <alignment horizontal="center" vertical="center" wrapText="1"/>
      <protection hidden="1"/>
    </xf>
    <xf numFmtId="0" fontId="13" fillId="0" borderId="115" xfId="4" applyFont="1" applyBorder="1" applyAlignment="1" applyProtection="1">
      <alignment horizontal="center" vertical="center" wrapText="1"/>
      <protection hidden="1"/>
    </xf>
    <xf numFmtId="10" fontId="3" fillId="0" borderId="100" xfId="6" applyNumberFormat="1" applyFont="1" applyBorder="1" applyAlignment="1" applyProtection="1">
      <alignment horizontal="center" vertical="center"/>
      <protection hidden="1"/>
    </xf>
    <xf numFmtId="179" fontId="19" fillId="5" borderId="114" xfId="13" applyNumberFormat="1" applyFont="1" applyFill="1" applyBorder="1" applyAlignment="1" applyProtection="1">
      <alignment horizontal="center" vertical="center"/>
      <protection hidden="1"/>
    </xf>
    <xf numFmtId="168" fontId="13" fillId="0" borderId="118" xfId="4" applyNumberFormat="1" applyFont="1" applyBorder="1" applyAlignment="1" applyProtection="1">
      <alignment horizontal="center" vertical="center" wrapText="1"/>
      <protection hidden="1"/>
    </xf>
    <xf numFmtId="0" fontId="13" fillId="0" borderId="117" xfId="4" applyFont="1" applyBorder="1" applyAlignment="1" applyProtection="1">
      <alignment horizontal="center" vertical="center" wrapText="1"/>
      <protection hidden="1"/>
    </xf>
    <xf numFmtId="49" fontId="5" fillId="0" borderId="36" xfId="6" applyNumberFormat="1" applyFont="1" applyBorder="1" applyAlignment="1" applyProtection="1">
      <alignment horizontal="center"/>
      <protection hidden="1"/>
    </xf>
    <xf numFmtId="0" fontId="13" fillId="0" borderId="36" xfId="6" applyFont="1" applyBorder="1" applyAlignment="1" applyProtection="1">
      <alignment horizontal="center"/>
      <protection hidden="1"/>
    </xf>
    <xf numFmtId="10" fontId="3" fillId="0" borderId="36" xfId="6" applyNumberFormat="1" applyFont="1" applyBorder="1" applyAlignment="1" applyProtection="1">
      <alignment horizontal="center" vertical="center"/>
      <protection hidden="1"/>
    </xf>
    <xf numFmtId="10" fontId="3" fillId="0" borderId="36" xfId="6" applyNumberFormat="1" applyFont="1" applyBorder="1" applyAlignment="1" applyProtection="1">
      <alignment horizontal="center"/>
      <protection hidden="1"/>
    </xf>
    <xf numFmtId="10" fontId="3" fillId="0" borderId="0" xfId="6" applyNumberFormat="1" applyFont="1" applyAlignment="1" applyProtection="1">
      <alignment horizontal="center"/>
      <protection hidden="1"/>
    </xf>
    <xf numFmtId="164" fontId="27" fillId="0" borderId="112" xfId="8" applyFont="1" applyBorder="1" applyAlignment="1" applyProtection="1">
      <alignment horizontal="center" vertical="center"/>
      <protection hidden="1"/>
    </xf>
    <xf numFmtId="164" fontId="28" fillId="0" borderId="0" xfId="8" applyFont="1" applyAlignment="1" applyProtection="1">
      <alignment horizontal="center" vertical="center"/>
      <protection hidden="1"/>
    </xf>
    <xf numFmtId="0" fontId="12" fillId="3" borderId="112" xfId="6" applyFont="1" applyFill="1" applyBorder="1" applyAlignment="1" applyProtection="1">
      <alignment horizontal="center" vertical="center"/>
      <protection hidden="1"/>
    </xf>
    <xf numFmtId="164" fontId="29" fillId="3" borderId="0" xfId="8" applyFont="1" applyFill="1" applyAlignment="1" applyProtection="1">
      <alignment horizontal="center" vertical="center"/>
      <protection hidden="1"/>
    </xf>
    <xf numFmtId="44" fontId="2" fillId="0" borderId="0" xfId="4" applyNumberFormat="1" applyProtection="1">
      <protection hidden="1"/>
    </xf>
    <xf numFmtId="0" fontId="16" fillId="0" borderId="0" xfId="4" applyFont="1" applyProtection="1">
      <protection hidden="1"/>
    </xf>
    <xf numFmtId="10" fontId="2" fillId="0" borderId="0" xfId="4" applyNumberFormat="1" applyAlignment="1" applyProtection="1">
      <alignment vertical="center"/>
      <protection hidden="1"/>
    </xf>
    <xf numFmtId="0" fontId="31" fillId="0" borderId="0" xfId="9" applyFont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2" fillId="5" borderId="0" xfId="4" applyFill="1" applyProtection="1">
      <protection hidden="1"/>
    </xf>
    <xf numFmtId="181" fontId="36" fillId="0" borderId="0" xfId="9" applyNumberFormat="1" applyFont="1" applyAlignment="1" applyProtection="1">
      <alignment horizontal="center" vertical="center"/>
      <protection hidden="1"/>
    </xf>
    <xf numFmtId="181" fontId="36" fillId="0" borderId="0" xfId="9" applyNumberFormat="1" applyFont="1" applyAlignment="1" applyProtection="1">
      <alignment horizontal="center" vertical="center"/>
      <protection hidden="1"/>
    </xf>
    <xf numFmtId="181" fontId="32" fillId="0" borderId="0" xfId="9" applyNumberFormat="1" applyFont="1" applyAlignment="1" applyProtection="1">
      <alignment horizontal="center" vertical="center"/>
      <protection hidden="1"/>
    </xf>
    <xf numFmtId="4" fontId="30" fillId="0" borderId="0" xfId="9" applyNumberFormat="1" applyFont="1" applyAlignment="1" applyProtection="1">
      <alignment vertical="center"/>
      <protection hidden="1"/>
    </xf>
    <xf numFmtId="0" fontId="8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8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vertical="center"/>
      <protection locked="0"/>
    </xf>
    <xf numFmtId="0" fontId="20" fillId="0" borderId="0" xfId="4" applyFont="1" applyAlignment="1" applyProtection="1">
      <alignment horizontal="center" vertical="center"/>
      <protection locked="0"/>
    </xf>
    <xf numFmtId="10" fontId="2" fillId="0" borderId="120" xfId="6" applyNumberFormat="1" applyBorder="1" applyAlignment="1" applyProtection="1">
      <alignment horizontal="center" vertical="center"/>
      <protection locked="0"/>
    </xf>
    <xf numFmtId="10" fontId="2" fillId="0" borderId="119" xfId="6" applyNumberFormat="1" applyBorder="1" applyAlignment="1" applyProtection="1">
      <alignment horizontal="center" vertical="center"/>
      <protection locked="0"/>
    </xf>
    <xf numFmtId="10" fontId="2" fillId="0" borderId="114" xfId="6" applyNumberFormat="1" applyBorder="1" applyAlignment="1" applyProtection="1">
      <alignment horizontal="center" vertical="center"/>
      <protection locked="0"/>
    </xf>
    <xf numFmtId="10" fontId="2" fillId="0" borderId="113" xfId="6" applyNumberForma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hidden="1"/>
    </xf>
    <xf numFmtId="44" fontId="20" fillId="0" borderId="0" xfId="2" applyFont="1" applyAlignment="1" applyProtection="1">
      <alignment horizontal="left" vertical="center"/>
      <protection hidden="1"/>
    </xf>
    <xf numFmtId="0" fontId="3" fillId="0" borderId="10" xfId="4" applyFont="1" applyBorder="1" applyAlignment="1" applyProtection="1">
      <alignment horizontal="left" vertical="center" wrapText="1"/>
      <protection hidden="1"/>
    </xf>
    <xf numFmtId="0" fontId="3" fillId="0" borderId="11" xfId="4" applyFont="1" applyBorder="1" applyAlignment="1" applyProtection="1">
      <alignment horizontal="left" vertical="center" wrapText="1"/>
      <protection hidden="1"/>
    </xf>
    <xf numFmtId="0" fontId="3" fillId="0" borderId="12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center" vertical="center" wrapText="1"/>
      <protection hidden="1"/>
    </xf>
    <xf numFmtId="170" fontId="3" fillId="0" borderId="14" xfId="4" applyNumberFormat="1" applyFont="1" applyBorder="1" applyAlignment="1" applyProtection="1">
      <alignment horizontal="right" vertical="center" wrapText="1"/>
      <protection hidden="1"/>
    </xf>
    <xf numFmtId="44" fontId="3" fillId="0" borderId="0" xfId="2" applyFont="1" applyAlignment="1" applyProtection="1">
      <alignment horizontal="left" vertical="center" wrapText="1"/>
      <protection hidden="1"/>
    </xf>
    <xf numFmtId="165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166" fontId="3" fillId="0" borderId="14" xfId="4" applyNumberFormat="1" applyFont="1" applyBorder="1" applyAlignment="1" applyProtection="1">
      <alignment horizontal="right" vertical="center" wrapText="1"/>
      <protection hidden="1"/>
    </xf>
    <xf numFmtId="4" fontId="3" fillId="0" borderId="0" xfId="4" applyNumberFormat="1" applyFont="1" applyAlignment="1" applyProtection="1">
      <alignment vertical="center" wrapText="1"/>
      <protection hidden="1"/>
    </xf>
    <xf numFmtId="4" fontId="3" fillId="0" borderId="14" xfId="4" applyNumberFormat="1" applyFont="1" applyBorder="1" applyAlignment="1" applyProtection="1">
      <alignment horizontal="right" vertical="center" wrapText="1"/>
      <protection hidden="1"/>
    </xf>
    <xf numFmtId="173" fontId="3" fillId="0" borderId="14" xfId="4" applyNumberFormat="1" applyFont="1" applyBorder="1" applyAlignment="1" applyProtection="1">
      <alignment horizontal="right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43" fontId="1" fillId="0" borderId="0" xfId="1" applyProtection="1">
      <protection hidden="1"/>
    </xf>
    <xf numFmtId="175" fontId="3" fillId="0" borderId="14" xfId="4" applyNumberFormat="1" applyFont="1" applyBorder="1" applyAlignment="1" applyProtection="1">
      <alignment horizontal="right" vertical="center" wrapText="1"/>
      <protection hidden="1"/>
    </xf>
    <xf numFmtId="44" fontId="3" fillId="0" borderId="0" xfId="2" applyFont="1" applyAlignment="1" applyProtection="1">
      <alignment horizontal="center" vertical="center" wrapText="1"/>
      <protection hidden="1"/>
    </xf>
    <xf numFmtId="0" fontId="5" fillId="0" borderId="44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vertical="center" wrapText="1"/>
      <protection hidden="1"/>
    </xf>
    <xf numFmtId="0" fontId="5" fillId="0" borderId="45" xfId="4" applyFont="1" applyBorder="1" applyAlignment="1" applyProtection="1">
      <alignment vertical="center" wrapText="1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0" fontId="12" fillId="3" borderId="51" xfId="4" applyFont="1" applyFill="1" applyBorder="1" applyAlignment="1" applyProtection="1">
      <alignment horizontal="center" vertical="center" wrapText="1"/>
      <protection hidden="1"/>
    </xf>
    <xf numFmtId="0" fontId="12" fillId="3" borderId="52" xfId="4" applyFont="1" applyFill="1" applyBorder="1" applyAlignment="1" applyProtection="1">
      <alignment horizontal="center" vertical="center" wrapText="1"/>
      <protection hidden="1"/>
    </xf>
    <xf numFmtId="44" fontId="12" fillId="3" borderId="51" xfId="2" applyFont="1" applyFill="1" applyBorder="1" applyAlignment="1" applyProtection="1">
      <alignment horizontal="center" vertical="center" wrapText="1"/>
      <protection hidden="1"/>
    </xf>
    <xf numFmtId="165" fontId="21" fillId="3" borderId="51" xfId="4" applyNumberFormat="1" applyFont="1" applyFill="1" applyBorder="1" applyAlignment="1" applyProtection="1">
      <alignment horizontal="center" vertical="center" wrapText="1"/>
      <protection hidden="1"/>
    </xf>
    <xf numFmtId="4" fontId="22" fillId="0" borderId="0" xfId="4" applyNumberFormat="1" applyFont="1" applyAlignment="1" applyProtection="1">
      <alignment vertical="center"/>
      <protection hidden="1"/>
    </xf>
    <xf numFmtId="168" fontId="13" fillId="6" borderId="5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4" xfId="4" applyFont="1" applyFill="1" applyBorder="1" applyAlignment="1" applyProtection="1">
      <alignment horizontal="center" vertical="center" wrapText="1"/>
      <protection hidden="1"/>
    </xf>
    <xf numFmtId="44" fontId="19" fillId="6" borderId="54" xfId="2" applyFont="1" applyFill="1" applyBorder="1" applyAlignment="1" applyProtection="1">
      <alignment horizontal="center" vertical="center" wrapText="1"/>
      <protection hidden="1"/>
    </xf>
    <xf numFmtId="165" fontId="13" fillId="6" borderId="55" xfId="4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168" fontId="13" fillId="6" borderId="58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9" xfId="4" applyFont="1" applyFill="1" applyBorder="1" applyAlignment="1" applyProtection="1">
      <alignment horizontal="center" vertical="center" wrapText="1"/>
      <protection hidden="1"/>
    </xf>
    <xf numFmtId="44" fontId="19" fillId="6" borderId="59" xfId="2" applyFont="1" applyFill="1" applyBorder="1" applyAlignment="1" applyProtection="1">
      <alignment horizontal="center" vertical="center" wrapText="1"/>
      <protection hidden="1"/>
    </xf>
    <xf numFmtId="44" fontId="19" fillId="6" borderId="60" xfId="2" applyFont="1" applyFill="1" applyBorder="1" applyAlignment="1" applyProtection="1">
      <alignment horizontal="center" vertical="center" wrapText="1"/>
      <protection hidden="1"/>
    </xf>
    <xf numFmtId="168" fontId="13" fillId="7" borderId="5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center" vertical="center" wrapText="1"/>
      <protection hidden="1"/>
    </xf>
    <xf numFmtId="44" fontId="19" fillId="7" borderId="30" xfId="2" applyFont="1" applyFill="1" applyBorder="1" applyAlignment="1" applyProtection="1">
      <alignment horizontal="center" vertical="center" wrapText="1"/>
      <protection hidden="1"/>
    </xf>
    <xf numFmtId="44" fontId="19" fillId="7" borderId="57" xfId="2" applyFont="1" applyFill="1" applyBorder="1" applyAlignment="1" applyProtection="1">
      <alignment horizontal="center" vertical="center" wrapText="1"/>
      <protection hidden="1"/>
    </xf>
    <xf numFmtId="10" fontId="13" fillId="7" borderId="32" xfId="3" applyNumberFormat="1" applyFont="1" applyFill="1" applyBorder="1" applyAlignment="1" applyProtection="1">
      <alignment horizontal="center" vertical="center" wrapText="1"/>
      <protection hidden="1"/>
    </xf>
    <xf numFmtId="168" fontId="13" fillId="6" borderId="1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0" xfId="4" applyFont="1" applyFill="1" applyAlignment="1" applyProtection="1">
      <alignment horizontal="center" vertical="center" wrapText="1"/>
      <protection hidden="1"/>
    </xf>
    <xf numFmtId="44" fontId="19" fillId="6" borderId="0" xfId="2" applyFont="1" applyFill="1" applyBorder="1" applyAlignment="1" applyProtection="1">
      <alignment horizontal="center" vertical="center" wrapText="1"/>
      <protection hidden="1"/>
    </xf>
    <xf numFmtId="44" fontId="19" fillId="6" borderId="14" xfId="2" applyFont="1" applyFill="1" applyBorder="1" applyAlignment="1" applyProtection="1">
      <alignment horizontal="center" vertical="center" wrapText="1"/>
      <protection hidden="1"/>
    </xf>
    <xf numFmtId="0" fontId="12" fillId="3" borderId="61" xfId="4" applyFont="1" applyFill="1" applyBorder="1" applyAlignment="1" applyProtection="1">
      <alignment horizontal="center" vertical="center" wrapText="1"/>
      <protection hidden="1"/>
    </xf>
    <xf numFmtId="0" fontId="12" fillId="3" borderId="62" xfId="4" applyFont="1" applyFill="1" applyBorder="1" applyAlignment="1" applyProtection="1">
      <alignment horizontal="center" vertical="center" wrapText="1"/>
      <protection hidden="1"/>
    </xf>
    <xf numFmtId="44" fontId="23" fillId="3" borderId="62" xfId="2" applyFont="1" applyFill="1" applyBorder="1" applyAlignment="1" applyProtection="1">
      <alignment horizontal="center" vertical="center" wrapText="1"/>
      <protection hidden="1"/>
    </xf>
    <xf numFmtId="9" fontId="21" fillId="3" borderId="63" xfId="3" applyFont="1" applyFill="1" applyBorder="1" applyAlignment="1" applyProtection="1">
      <alignment horizontal="center" vertical="center" wrapText="1"/>
      <protection hidden="1"/>
    </xf>
    <xf numFmtId="44" fontId="0" fillId="0" borderId="0" xfId="2" applyFont="1" applyAlignment="1" applyProtection="1">
      <alignment horizontal="center" vertical="center" wrapText="1"/>
      <protection hidden="1"/>
    </xf>
    <xf numFmtId="165" fontId="19" fillId="0" borderId="0" xfId="4" applyNumberFormat="1" applyFont="1" applyAlignment="1" applyProtection="1">
      <alignment horizontal="center" vertical="center" wrapText="1"/>
      <protection hidden="1"/>
    </xf>
    <xf numFmtId="44" fontId="0" fillId="0" borderId="0" xfId="2" applyFont="1" applyAlignment="1" applyProtection="1">
      <alignment horizontal="center" vertical="center" wrapText="1"/>
      <protection hidden="1"/>
    </xf>
    <xf numFmtId="170" fontId="0" fillId="0" borderId="0" xfId="4" applyNumberFormat="1" applyFont="1" applyAlignment="1" applyProtection="1">
      <alignment horizontal="center" vertical="center" wrapText="1"/>
      <protection hidden="1"/>
    </xf>
    <xf numFmtId="0" fontId="4" fillId="0" borderId="0" xfId="4" applyFont="1" applyProtection="1">
      <protection hidden="1"/>
    </xf>
    <xf numFmtId="0" fontId="32" fillId="0" borderId="0" xfId="9" applyFont="1" applyAlignment="1" applyProtection="1">
      <alignment horizontal="center" vertical="center"/>
      <protection hidden="1"/>
    </xf>
    <xf numFmtId="4" fontId="32" fillId="0" borderId="0" xfId="9" applyNumberFormat="1" applyFont="1" applyAlignment="1" applyProtection="1">
      <alignment vertical="center"/>
      <protection hidden="1"/>
    </xf>
    <xf numFmtId="44" fontId="0" fillId="0" borderId="0" xfId="2" applyFont="1" applyAlignment="1" applyProtection="1">
      <alignment vertical="center"/>
      <protection hidden="1"/>
    </xf>
    <xf numFmtId="165" fontId="19" fillId="0" borderId="0" xfId="4" applyNumberFormat="1" applyFont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/>
      <protection locked="0"/>
    </xf>
    <xf numFmtId="4" fontId="20" fillId="0" borderId="0" xfId="4" applyNumberFormat="1" applyFont="1" applyAlignment="1" applyProtection="1">
      <alignment horizontal="center" vertical="center"/>
      <protection locked="0"/>
    </xf>
  </cellXfs>
  <cellStyles count="24">
    <cellStyle name="72929" xfId="14" xr:uid="{00000000-0005-0000-0000-000000000000}"/>
    <cellStyle name="Excel Built-in Normal" xfId="4" xr:uid="{00000000-0005-0000-0000-000001000000}"/>
    <cellStyle name="Moeda" xfId="2" builtinId="4"/>
    <cellStyle name="Moeda 2" xfId="8" xr:uid="{00000000-0005-0000-0000-000003000000}"/>
    <cellStyle name="Moeda 3" xfId="7" xr:uid="{00000000-0005-0000-0000-000004000000}"/>
    <cellStyle name="Moeda 3 2" xfId="13" xr:uid="{00000000-0005-0000-0000-000005000000}"/>
    <cellStyle name="Normal" xfId="0" builtinId="0"/>
    <cellStyle name="Normal 2" xfId="6" xr:uid="{00000000-0005-0000-0000-000007000000}"/>
    <cellStyle name="Normal 2 2" xfId="15" xr:uid="{00000000-0005-0000-0000-000008000000}"/>
    <cellStyle name="Normal 2_3_-_PLANILHA_MODELO_e_Boletim_CPOS_157" xfId="16" xr:uid="{00000000-0005-0000-0000-000009000000}"/>
    <cellStyle name="Normal 3" xfId="17" xr:uid="{00000000-0005-0000-0000-00000A000000}"/>
    <cellStyle name="Normal 4" xfId="10" xr:uid="{00000000-0005-0000-0000-00000B000000}"/>
    <cellStyle name="Normal_11º MEDIÇÃO - vl real.rev2" xfId="9" xr:uid="{00000000-0005-0000-0000-00000C000000}"/>
    <cellStyle name="Normal_Orçamento RETIFICADO DA OBRA JUNHO - CERTO" xfId="5" xr:uid="{00000000-0005-0000-0000-00000D000000}"/>
    <cellStyle name="planilhas" xfId="18" xr:uid="{00000000-0005-0000-0000-00000E000000}"/>
    <cellStyle name="Porcentagem" xfId="3" builtinId="5"/>
    <cellStyle name="Porcentagem 2" xfId="12" xr:uid="{00000000-0005-0000-0000-000010000000}"/>
    <cellStyle name="Porcentagem 3" xfId="22" xr:uid="{00000000-0005-0000-0000-000011000000}"/>
    <cellStyle name="Separador de milhares 2" xfId="19" xr:uid="{00000000-0005-0000-0000-000012000000}"/>
    <cellStyle name="Separador de milhares 3" xfId="20" xr:uid="{00000000-0005-0000-0000-000013000000}"/>
    <cellStyle name="SNEVERS" xfId="21" xr:uid="{00000000-0005-0000-0000-000015000000}"/>
    <cellStyle name="Vírgula" xfId="1" builtinId="3"/>
    <cellStyle name="Vírgula 2" xfId="11" xr:uid="{00000000-0005-0000-0000-000017000000}"/>
    <cellStyle name="Vírgula 3" xfId="23" xr:uid="{00000000-0005-0000-0000-000018000000}"/>
  </cellStyles>
  <dxfs count="28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%20Estadual/07%20-%20Recapeamento%20Asf&#225;ltico%20-%20Luiz%20Belli%20-%20200%20mil/Or&#231;amento/OR&#199;AMENTO_Luiz%20Bel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"/>
      <sheetName val="Cronograma Mensal"/>
      <sheetName val="Resumo _ Licitação"/>
      <sheetName val="Cronograma Estadual 1"/>
      <sheetName val="Sinapi"/>
      <sheetName val="CPOS"/>
      <sheetName val="SIURB"/>
      <sheetName val="Distâncias"/>
    </sheetNames>
    <sheetDataSet>
      <sheetData sheetId="0" refreshError="1"/>
      <sheetData sheetId="1">
        <row r="14">
          <cell r="A14">
            <v>1</v>
          </cell>
        </row>
        <row r="20">
          <cell r="A20">
            <v>2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Código</v>
          </cell>
        </row>
      </sheetData>
      <sheetData sheetId="6">
        <row r="7">
          <cell r="C7" t="str">
            <v>BDI : 0,00 %</v>
          </cell>
        </row>
      </sheetData>
      <sheetData sheetId="7">
        <row r="3">
          <cell r="A3">
            <v>10900</v>
          </cell>
        </row>
      </sheetData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view="pageBreakPreview" topLeftCell="A12" zoomScale="85" zoomScaleNormal="100" zoomScaleSheetLayoutView="85" workbookViewId="0">
      <selection activeCell="E40" sqref="E40"/>
    </sheetView>
  </sheetViews>
  <sheetFormatPr defaultColWidth="9.140625" defaultRowHeight="15" outlineLevelRow="1" x14ac:dyDescent="0.25"/>
  <cols>
    <col min="1" max="1" width="15.140625" style="186" customWidth="1"/>
    <col min="2" max="2" width="12.7109375" style="186" customWidth="1"/>
    <col min="3" max="3" width="13.140625" style="186" customWidth="1"/>
    <col min="4" max="4" width="84" style="187" customWidth="1"/>
    <col min="5" max="5" width="10.5703125" style="186" customWidth="1"/>
    <col min="6" max="6" width="19.42578125" style="188" customWidth="1"/>
    <col min="7" max="7" width="13.42578125" style="188" customWidth="1"/>
    <col min="8" max="8" width="23.5703125" style="189" customWidth="1"/>
    <col min="9" max="9" width="11.7109375" style="190" customWidth="1"/>
    <col min="10" max="16384" width="9.140625" style="172"/>
  </cols>
  <sheetData>
    <row r="1" spans="1:9" s="151" customFormat="1" ht="19.5" hidden="1" customHeight="1" x14ac:dyDescent="0.3">
      <c r="A1" s="147"/>
      <c r="B1" s="147"/>
      <c r="C1" s="147"/>
      <c r="D1" s="148" t="s">
        <v>0</v>
      </c>
      <c r="E1" s="147"/>
      <c r="F1" s="149"/>
      <c r="G1" s="147"/>
      <c r="H1" s="147"/>
      <c r="I1" s="150" t="s">
        <v>1</v>
      </c>
    </row>
    <row r="2" spans="1:9" s="151" customFormat="1" ht="19.5" hidden="1" customHeight="1" x14ac:dyDescent="0.3">
      <c r="A2" s="147"/>
      <c r="B2" s="147"/>
      <c r="C2" s="147"/>
      <c r="D2" s="152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147"/>
      <c r="F2" s="147"/>
      <c r="G2" s="147"/>
      <c r="H2" s="147"/>
      <c r="I2" s="153" t="s">
        <v>2</v>
      </c>
    </row>
    <row r="3" spans="1:9" s="151" customFormat="1" ht="12.75" hidden="1" customHeight="1" x14ac:dyDescent="0.3">
      <c r="A3" s="147"/>
      <c r="B3" s="147"/>
      <c r="C3" s="147"/>
      <c r="D3" s="154"/>
      <c r="E3" s="147"/>
      <c r="F3" s="147"/>
      <c r="G3" s="147"/>
      <c r="H3" s="147"/>
      <c r="I3" s="147"/>
    </row>
    <row r="4" spans="1:9" s="163" customFormat="1" ht="20.100000000000001" hidden="1" customHeight="1" x14ac:dyDescent="0.3">
      <c r="A4" s="155" t="s">
        <v>3</v>
      </c>
      <c r="B4" s="156" t="s">
        <v>4</v>
      </c>
      <c r="C4" s="157"/>
      <c r="D4" s="158" t="s">
        <v>5</v>
      </c>
      <c r="E4" s="159" t="s">
        <v>6</v>
      </c>
      <c r="F4" s="160"/>
      <c r="G4" s="160"/>
      <c r="H4" s="161"/>
      <c r="I4" s="162"/>
    </row>
    <row r="5" spans="1:9" ht="24.95" hidden="1" customHeight="1" x14ac:dyDescent="0.3">
      <c r="A5" s="164" t="s">
        <v>7</v>
      </c>
      <c r="B5" s="165" t="s">
        <v>8</v>
      </c>
      <c r="C5" s="166"/>
      <c r="D5" s="167" t="s">
        <v>9</v>
      </c>
      <c r="E5" s="168" t="s">
        <v>10</v>
      </c>
      <c r="F5" s="169"/>
      <c r="G5" s="169"/>
      <c r="H5" s="170"/>
      <c r="I5" s="171"/>
    </row>
    <row r="6" spans="1:9" s="175" customFormat="1" ht="20.100000000000001" hidden="1" customHeight="1" x14ac:dyDescent="0.3">
      <c r="A6" s="173" t="s">
        <v>11</v>
      </c>
      <c r="B6" s="159"/>
      <c r="C6" s="159"/>
      <c r="D6" s="158" t="s">
        <v>12</v>
      </c>
      <c r="E6" s="174" t="s">
        <v>13</v>
      </c>
      <c r="F6" s="160"/>
      <c r="G6" s="160"/>
      <c r="H6" s="161"/>
      <c r="I6" s="162"/>
    </row>
    <row r="7" spans="1:9" ht="24.95" hidden="1" customHeight="1" x14ac:dyDescent="0.3">
      <c r="A7" s="176" t="s">
        <v>14</v>
      </c>
      <c r="B7" s="177"/>
      <c r="C7" s="177"/>
      <c r="D7" s="167" t="s">
        <v>15</v>
      </c>
      <c r="E7" s="178" t="s">
        <v>16</v>
      </c>
      <c r="F7" s="169"/>
      <c r="G7" s="169"/>
      <c r="H7" s="170"/>
      <c r="I7" s="171"/>
    </row>
    <row r="8" spans="1:9" s="175" customFormat="1" ht="20.100000000000001" hidden="1" customHeight="1" x14ac:dyDescent="0.3">
      <c r="A8" s="179" t="s">
        <v>17</v>
      </c>
      <c r="B8" s="179" t="s">
        <v>18</v>
      </c>
      <c r="C8" s="179" t="s">
        <v>19</v>
      </c>
      <c r="D8" s="180" t="s">
        <v>20</v>
      </c>
      <c r="E8" s="159"/>
      <c r="F8" s="160"/>
      <c r="G8" s="160"/>
      <c r="H8" s="161"/>
      <c r="I8" s="181" t="s">
        <v>21</v>
      </c>
    </row>
    <row r="9" spans="1:9" ht="24.95" hidden="1" customHeight="1" x14ac:dyDescent="0.3">
      <c r="A9" s="182">
        <v>43282</v>
      </c>
      <c r="B9" s="183" t="s">
        <v>22</v>
      </c>
      <c r="C9" s="183" t="s">
        <v>23</v>
      </c>
      <c r="D9" s="184"/>
      <c r="E9" s="177"/>
      <c r="F9" s="169"/>
      <c r="G9" s="169"/>
      <c r="H9" s="170"/>
      <c r="I9" s="185">
        <v>0.23380000000000001</v>
      </c>
    </row>
    <row r="10" spans="1:9" hidden="1" thickBot="1" x14ac:dyDescent="0.35"/>
    <row r="11" spans="1:9" hidden="1" thickBot="1" x14ac:dyDescent="0.35"/>
    <row r="12" spans="1:9" ht="30.75" customHeight="1" x14ac:dyDescent="0.25">
      <c r="A12" s="134"/>
      <c r="B12" s="135"/>
      <c r="C12" s="136"/>
      <c r="D12" s="136"/>
      <c r="E12" s="136"/>
      <c r="F12" s="136"/>
      <c r="G12" s="136"/>
      <c r="H12" s="136"/>
      <c r="I12" s="137"/>
    </row>
    <row r="13" spans="1:9" ht="15.75" customHeight="1" x14ac:dyDescent="0.25">
      <c r="A13" s="138"/>
      <c r="B13" s="133"/>
      <c r="C13" s="139"/>
      <c r="D13" s="139"/>
      <c r="E13" s="139"/>
      <c r="F13" s="139"/>
      <c r="G13" s="139"/>
      <c r="H13" s="139"/>
      <c r="I13" s="140"/>
    </row>
    <row r="14" spans="1:9" ht="19.5" customHeight="1" x14ac:dyDescent="0.25">
      <c r="A14" s="138"/>
      <c r="B14" s="133"/>
      <c r="C14" s="141"/>
      <c r="D14" s="141"/>
      <c r="E14" s="141"/>
      <c r="F14" s="141"/>
      <c r="G14" s="141"/>
      <c r="H14" s="141"/>
      <c r="I14" s="142"/>
    </row>
    <row r="15" spans="1:9" ht="15.75" x14ac:dyDescent="0.25">
      <c r="A15" s="138"/>
      <c r="B15" s="133"/>
      <c r="C15" s="133"/>
      <c r="D15" s="143"/>
      <c r="E15" s="144"/>
      <c r="F15" s="145"/>
      <c r="G15" s="144"/>
      <c r="H15" s="144"/>
      <c r="I15" s="146"/>
    </row>
    <row r="16" spans="1:9" s="194" customFormat="1" ht="16.5" customHeight="1" x14ac:dyDescent="0.25">
      <c r="A16" s="19" t="s">
        <v>26</v>
      </c>
      <c r="B16" s="191"/>
      <c r="C16" s="20"/>
      <c r="D16" s="25" t="s">
        <v>98</v>
      </c>
      <c r="E16" s="191"/>
      <c r="F16" s="192"/>
      <c r="G16" s="191"/>
      <c r="H16" s="191"/>
      <c r="I16" s="193"/>
    </row>
    <row r="17" spans="1:9" s="194" customFormat="1" ht="8.25" customHeight="1" x14ac:dyDescent="0.3">
      <c r="A17" s="195"/>
      <c r="B17" s="191"/>
      <c r="C17" s="196"/>
      <c r="D17" s="196"/>
      <c r="E17" s="191"/>
      <c r="F17" s="192"/>
      <c r="G17" s="191"/>
      <c r="H17" s="191"/>
      <c r="I17" s="193"/>
    </row>
    <row r="18" spans="1:9" s="194" customFormat="1" ht="15.75" customHeight="1" x14ac:dyDescent="0.25">
      <c r="A18" s="27" t="s">
        <v>27</v>
      </c>
      <c r="B18" s="72"/>
      <c r="C18" s="20"/>
      <c r="D18" s="25" t="s">
        <v>28</v>
      </c>
      <c r="E18" s="191"/>
      <c r="F18" s="197" t="s">
        <v>29</v>
      </c>
      <c r="G18" s="197"/>
      <c r="H18" s="198" t="e">
        <f>#REF!</f>
        <v>#REF!</v>
      </c>
      <c r="I18" s="199"/>
    </row>
    <row r="19" spans="1:9" s="194" customFormat="1" ht="8.25" customHeight="1" x14ac:dyDescent="0.3">
      <c r="A19" s="200"/>
      <c r="B19" s="191"/>
      <c r="C19" s="196"/>
      <c r="D19" s="196"/>
      <c r="E19" s="191"/>
      <c r="F19" s="201"/>
      <c r="G19" s="201"/>
      <c r="H19" s="192"/>
      <c r="I19" s="202"/>
    </row>
    <row r="20" spans="1:9" s="194" customFormat="1" ht="15.75" customHeight="1" x14ac:dyDescent="0.25">
      <c r="A20" s="27" t="s">
        <v>30</v>
      </c>
      <c r="B20" s="72"/>
      <c r="C20" s="20"/>
      <c r="D20" s="25" t="s">
        <v>99</v>
      </c>
      <c r="E20" s="191"/>
      <c r="F20" s="197" t="s">
        <v>31</v>
      </c>
      <c r="G20" s="197"/>
      <c r="H20" s="203">
        <f>G40</f>
        <v>0</v>
      </c>
      <c r="I20" s="204"/>
    </row>
    <row r="21" spans="1:9" s="194" customFormat="1" ht="8.25" customHeight="1" x14ac:dyDescent="0.3">
      <c r="A21" s="200"/>
      <c r="B21" s="191"/>
      <c r="C21" s="196"/>
      <c r="D21" s="196"/>
      <c r="E21" s="191"/>
      <c r="F21" s="201"/>
      <c r="G21" s="201"/>
      <c r="H21" s="192"/>
      <c r="I21" s="202"/>
    </row>
    <row r="22" spans="1:9" s="194" customFormat="1" ht="16.5" customHeight="1" thickBot="1" x14ac:dyDescent="0.3">
      <c r="A22" s="205" t="s">
        <v>32</v>
      </c>
      <c r="B22" s="206"/>
      <c r="C22" s="207"/>
      <c r="D22" s="208" t="s">
        <v>100</v>
      </c>
      <c r="E22" s="206"/>
      <c r="F22" s="209" t="s">
        <v>119</v>
      </c>
      <c r="G22" s="209"/>
      <c r="H22" s="210" t="e">
        <f>H20/H18</f>
        <v>#REF!</v>
      </c>
      <c r="I22" s="211"/>
    </row>
    <row r="23" spans="1:9" ht="16.5" customHeight="1" thickBot="1" x14ac:dyDescent="0.35">
      <c r="A23" s="212"/>
      <c r="B23" s="69"/>
      <c r="C23" s="213"/>
      <c r="E23" s="69"/>
      <c r="F23" s="214"/>
      <c r="G23" s="69"/>
      <c r="H23" s="69"/>
      <c r="I23" s="215"/>
    </row>
    <row r="24" spans="1:9" s="224" customFormat="1" ht="51.75" customHeight="1" thickBot="1" x14ac:dyDescent="0.3">
      <c r="A24" s="216" t="s">
        <v>33</v>
      </c>
      <c r="B24" s="216" t="s">
        <v>34</v>
      </c>
      <c r="C24" s="217" t="s">
        <v>35</v>
      </c>
      <c r="D24" s="218" t="s">
        <v>36</v>
      </c>
      <c r="E24" s="219" t="s">
        <v>37</v>
      </c>
      <c r="F24" s="220" t="s">
        <v>38</v>
      </c>
      <c r="G24" s="221" t="s">
        <v>39</v>
      </c>
      <c r="H24" s="222" t="s">
        <v>40</v>
      </c>
      <c r="I24" s="223" t="s">
        <v>41</v>
      </c>
    </row>
    <row r="25" spans="1:9" s="232" customFormat="1" ht="16.5" customHeight="1" thickTop="1" thickBot="1" x14ac:dyDescent="0.3">
      <c r="A25" s="225">
        <v>1</v>
      </c>
      <c r="B25" s="226"/>
      <c r="C25" s="227"/>
      <c r="D25" s="228" t="s">
        <v>42</v>
      </c>
      <c r="E25" s="229">
        <f>ROUND(E26,2)</f>
        <v>0</v>
      </c>
      <c r="F25" s="229"/>
      <c r="G25" s="229"/>
      <c r="H25" s="230"/>
      <c r="I25" s="231" t="e">
        <f>ROUND(E25/$G$38,4)</f>
        <v>#DIV/0!</v>
      </c>
    </row>
    <row r="26" spans="1:9" ht="15" customHeight="1" outlineLevel="1" x14ac:dyDescent="0.25">
      <c r="A26" s="233" t="s">
        <v>43</v>
      </c>
      <c r="B26" s="234"/>
      <c r="C26" s="234"/>
      <c r="D26" s="235" t="s">
        <v>45</v>
      </c>
      <c r="E26" s="236">
        <f>ROUND(SUM(H27:H27),2)</f>
        <v>0</v>
      </c>
      <c r="F26" s="236"/>
      <c r="G26" s="236"/>
      <c r="H26" s="236"/>
      <c r="I26" s="237" t="e">
        <f>E26/$G$38</f>
        <v>#DIV/0!</v>
      </c>
    </row>
    <row r="27" spans="1:9" s="232" customFormat="1" ht="30.75" outlineLevel="1" thickBot="1" x14ac:dyDescent="0.3">
      <c r="A27" s="238" t="s">
        <v>44</v>
      </c>
      <c r="B27" s="239" t="s">
        <v>97</v>
      </c>
      <c r="C27" s="240" t="s">
        <v>108</v>
      </c>
      <c r="D27" s="241" t="s">
        <v>118</v>
      </c>
      <c r="E27" s="242" t="s">
        <v>112</v>
      </c>
      <c r="F27" s="243">
        <v>140000</v>
      </c>
      <c r="G27" s="317"/>
      <c r="H27" s="245">
        <f>ROUND(F27*G27,2)</f>
        <v>0</v>
      </c>
      <c r="I27" s="246" t="e">
        <f>H27/$G$38</f>
        <v>#DIV/0!</v>
      </c>
    </row>
    <row r="28" spans="1:9" s="232" customFormat="1" ht="15" customHeight="1" thickBot="1" x14ac:dyDescent="0.3">
      <c r="A28" s="225">
        <v>2</v>
      </c>
      <c r="B28" s="247"/>
      <c r="C28" s="227"/>
      <c r="D28" s="228" t="s">
        <v>46</v>
      </c>
      <c r="E28" s="229">
        <f>ROUND(E29,2)</f>
        <v>0</v>
      </c>
      <c r="F28" s="229"/>
      <c r="G28" s="229"/>
      <c r="H28" s="230"/>
      <c r="I28" s="248" t="e">
        <f>ROUND(E28/$G$38,4)</f>
        <v>#DIV/0!</v>
      </c>
    </row>
    <row r="29" spans="1:9" s="232" customFormat="1" ht="14.25" outlineLevel="1" x14ac:dyDescent="0.25">
      <c r="A29" s="249" t="s">
        <v>47</v>
      </c>
      <c r="B29" s="250"/>
      <c r="C29" s="251"/>
      <c r="D29" s="235" t="s">
        <v>46</v>
      </c>
      <c r="E29" s="236">
        <f>ROUND(SUM(H30:H33),2)</f>
        <v>0</v>
      </c>
      <c r="F29" s="236"/>
      <c r="G29" s="236"/>
      <c r="H29" s="236"/>
      <c r="I29" s="237" t="e">
        <f>E29/$G$38</f>
        <v>#DIV/0!</v>
      </c>
    </row>
    <row r="30" spans="1:9" s="232" customFormat="1" outlineLevel="1" x14ac:dyDescent="0.25">
      <c r="A30" s="252" t="s">
        <v>48</v>
      </c>
      <c r="B30" s="239">
        <v>52600</v>
      </c>
      <c r="C30" s="253" t="s">
        <v>109</v>
      </c>
      <c r="D30" s="241" t="s">
        <v>92</v>
      </c>
      <c r="E30" s="242" t="s">
        <v>112</v>
      </c>
      <c r="F30" s="244">
        <v>140000</v>
      </c>
      <c r="G30" s="317"/>
      <c r="H30" s="254">
        <f>ROUND(F30*G30,2)</f>
        <v>0</v>
      </c>
      <c r="I30" s="255" t="e">
        <f>H30/$G$38</f>
        <v>#DIV/0!</v>
      </c>
    </row>
    <row r="31" spans="1:9" s="232" customFormat="1" outlineLevel="1" x14ac:dyDescent="0.25">
      <c r="A31" s="252" t="s">
        <v>101</v>
      </c>
      <c r="B31" s="239">
        <v>52800</v>
      </c>
      <c r="C31" s="253" t="s">
        <v>109</v>
      </c>
      <c r="D31" s="241" t="s">
        <v>113</v>
      </c>
      <c r="E31" s="242" t="s">
        <v>116</v>
      </c>
      <c r="F31" s="244">
        <v>7665</v>
      </c>
      <c r="G31" s="317"/>
      <c r="H31" s="254">
        <f>ROUND(F31*G31,2)</f>
        <v>0</v>
      </c>
      <c r="I31" s="255" t="e">
        <f>H31/$G$38</f>
        <v>#DIV/0!</v>
      </c>
    </row>
    <row r="32" spans="1:9" s="232" customFormat="1" ht="27.75" customHeight="1" outlineLevel="1" x14ac:dyDescent="0.25">
      <c r="A32" s="252" t="s">
        <v>102</v>
      </c>
      <c r="B32" s="239">
        <v>57801</v>
      </c>
      <c r="C32" s="253" t="s">
        <v>109</v>
      </c>
      <c r="D32" s="241" t="s">
        <v>114</v>
      </c>
      <c r="E32" s="242" t="s">
        <v>116</v>
      </c>
      <c r="F32" s="244">
        <v>7665</v>
      </c>
      <c r="G32" s="317"/>
      <c r="H32" s="254">
        <f>ROUND(F32*G32,2)</f>
        <v>0</v>
      </c>
      <c r="I32" s="255" t="e">
        <f>H32/$G$38</f>
        <v>#DIV/0!</v>
      </c>
    </row>
    <row r="33" spans="1:9" s="232" customFormat="1" ht="15.75" outlineLevel="1" thickBot="1" x14ac:dyDescent="0.3">
      <c r="A33" s="252" t="s">
        <v>103</v>
      </c>
      <c r="B33" s="239">
        <v>57807</v>
      </c>
      <c r="C33" s="253" t="s">
        <v>109</v>
      </c>
      <c r="D33" s="241" t="s">
        <v>115</v>
      </c>
      <c r="E33" s="256" t="s">
        <v>117</v>
      </c>
      <c r="F33" s="257">
        <v>106006.95</v>
      </c>
      <c r="G33" s="318"/>
      <c r="H33" s="258">
        <f>ROUND(F33*G33,2)</f>
        <v>0</v>
      </c>
      <c r="I33" s="255" t="e">
        <f>H33/$G$38</f>
        <v>#DIV/0!</v>
      </c>
    </row>
    <row r="34" spans="1:9" s="232" customFormat="1" ht="15" customHeight="1" thickBot="1" x14ac:dyDescent="0.3">
      <c r="A34" s="225">
        <v>3</v>
      </c>
      <c r="B34" s="247"/>
      <c r="C34" s="227"/>
      <c r="D34" s="228" t="s">
        <v>105</v>
      </c>
      <c r="E34" s="229">
        <f>ROUND(E35,2)</f>
        <v>0</v>
      </c>
      <c r="F34" s="229"/>
      <c r="G34" s="229"/>
      <c r="H34" s="230"/>
      <c r="I34" s="248" t="e">
        <f>ROUND(E34/$G$38,4)</f>
        <v>#DIV/0!</v>
      </c>
    </row>
    <row r="35" spans="1:9" s="232" customFormat="1" ht="14.25" outlineLevel="1" x14ac:dyDescent="0.25">
      <c r="A35" s="249" t="s">
        <v>49</v>
      </c>
      <c r="B35" s="250"/>
      <c r="C35" s="251"/>
      <c r="D35" s="235" t="s">
        <v>104</v>
      </c>
      <c r="E35" s="236">
        <f>ROUND(SUM(H36:H37),2)</f>
        <v>0</v>
      </c>
      <c r="F35" s="236"/>
      <c r="G35" s="236"/>
      <c r="H35" s="236"/>
      <c r="I35" s="237"/>
    </row>
    <row r="36" spans="1:9" s="232" customFormat="1" outlineLevel="1" x14ac:dyDescent="0.25">
      <c r="A36" s="252" t="s">
        <v>50</v>
      </c>
      <c r="B36" s="239" t="s">
        <v>106</v>
      </c>
      <c r="C36" s="253" t="s">
        <v>108</v>
      </c>
      <c r="D36" s="241" t="s">
        <v>110</v>
      </c>
      <c r="E36" s="242" t="s">
        <v>112</v>
      </c>
      <c r="F36" s="244">
        <v>5180</v>
      </c>
      <c r="G36" s="317"/>
      <c r="H36" s="254">
        <f>ROUND(F36*G36,2)</f>
        <v>0</v>
      </c>
      <c r="I36" s="255" t="e">
        <f>H36/$G$38</f>
        <v>#DIV/0!</v>
      </c>
    </row>
    <row r="37" spans="1:9" s="232" customFormat="1" ht="15.75" outlineLevel="1" thickBot="1" x14ac:dyDescent="0.3">
      <c r="A37" s="252" t="s">
        <v>93</v>
      </c>
      <c r="B37" s="239" t="s">
        <v>107</v>
      </c>
      <c r="C37" s="253" t="s">
        <v>108</v>
      </c>
      <c r="D37" s="241" t="s">
        <v>111</v>
      </c>
      <c r="E37" s="242" t="s">
        <v>112</v>
      </c>
      <c r="F37" s="244">
        <v>1050</v>
      </c>
      <c r="G37" s="317"/>
      <c r="H37" s="254">
        <f>ROUND(F37*G37,2)</f>
        <v>0</v>
      </c>
      <c r="I37" s="255" t="e">
        <f>H37/$G$38</f>
        <v>#DIV/0!</v>
      </c>
    </row>
    <row r="38" spans="1:9" s="266" customFormat="1" ht="19.5" customHeight="1" thickTop="1" thickBot="1" x14ac:dyDescent="0.3">
      <c r="A38" s="259" t="s">
        <v>51</v>
      </c>
      <c r="B38" s="260"/>
      <c r="C38" s="260"/>
      <c r="D38" s="261"/>
      <c r="E38" s="262"/>
      <c r="F38" s="263"/>
      <c r="G38" s="264">
        <f>E25+E28+E34</f>
        <v>0</v>
      </c>
      <c r="H38" s="264"/>
      <c r="I38" s="265">
        <v>1</v>
      </c>
    </row>
    <row r="39" spans="1:9" ht="6.75" customHeight="1" thickBot="1" x14ac:dyDescent="0.3">
      <c r="A39" s="267"/>
      <c r="I39" s="268"/>
    </row>
    <row r="40" spans="1:9" ht="19.5" thickTop="1" thickBot="1" x14ac:dyDescent="0.3">
      <c r="A40" s="259" t="s">
        <v>52</v>
      </c>
      <c r="B40" s="260"/>
      <c r="C40" s="260"/>
      <c r="D40" s="269" t="s">
        <v>21</v>
      </c>
      <c r="E40" s="319" t="s">
        <v>120</v>
      </c>
      <c r="F40" s="270">
        <v>1.2338</v>
      </c>
      <c r="G40" s="264">
        <f>ROUND(G38*F40,2)</f>
        <v>0</v>
      </c>
      <c r="H40" s="264"/>
      <c r="I40" s="265">
        <f>I38</f>
        <v>1</v>
      </c>
    </row>
    <row r="41" spans="1:9" x14ac:dyDescent="0.25">
      <c r="A41" s="271"/>
      <c r="B41" s="69"/>
      <c r="C41" s="69"/>
      <c r="D41" s="272"/>
      <c r="E41" s="73"/>
      <c r="F41" s="273"/>
      <c r="G41" s="73"/>
      <c r="H41" s="274"/>
      <c r="I41" s="275"/>
    </row>
    <row r="42" spans="1:9" x14ac:dyDescent="0.25">
      <c r="A42" s="276"/>
      <c r="B42" s="277"/>
      <c r="C42" s="278"/>
      <c r="D42" s="279"/>
      <c r="E42" s="73"/>
      <c r="F42" s="273"/>
      <c r="G42" s="73"/>
      <c r="H42" s="274"/>
      <c r="I42" s="275"/>
    </row>
    <row r="43" spans="1:9" x14ac:dyDescent="0.25">
      <c r="A43" s="276"/>
      <c r="B43" s="277"/>
      <c r="C43" s="278"/>
      <c r="D43" s="272"/>
      <c r="E43" s="73"/>
      <c r="F43" s="273"/>
      <c r="G43" s="73"/>
      <c r="H43" s="73"/>
      <c r="I43" s="275"/>
    </row>
    <row r="44" spans="1:9" x14ac:dyDescent="0.25">
      <c r="A44" s="280"/>
      <c r="B44" s="281"/>
      <c r="C44" s="281"/>
      <c r="D44" s="69"/>
      <c r="E44" s="282"/>
      <c r="F44" s="282"/>
      <c r="G44" s="282"/>
      <c r="H44" s="282"/>
      <c r="I44" s="275"/>
    </row>
    <row r="45" spans="1:9" ht="15.75" x14ac:dyDescent="0.25">
      <c r="A45" s="271"/>
      <c r="B45" s="69"/>
      <c r="C45" s="69"/>
      <c r="D45" s="72"/>
      <c r="E45" s="283"/>
      <c r="F45" s="283"/>
      <c r="G45" s="283"/>
      <c r="H45" s="283"/>
      <c r="I45" s="284"/>
    </row>
    <row r="46" spans="1:9" x14ac:dyDescent="0.25">
      <c r="A46" s="271"/>
      <c r="B46" s="69"/>
      <c r="C46" s="69"/>
      <c r="D46" s="73"/>
      <c r="E46" s="285"/>
      <c r="F46" s="285"/>
      <c r="G46" s="285"/>
      <c r="H46" s="285"/>
      <c r="I46" s="275"/>
    </row>
    <row r="47" spans="1:9" x14ac:dyDescent="0.25">
      <c r="A47" s="271"/>
      <c r="B47" s="69"/>
      <c r="C47" s="69"/>
      <c r="D47" s="73"/>
      <c r="E47" s="285"/>
      <c r="F47" s="285"/>
      <c r="G47" s="285"/>
      <c r="H47" s="285"/>
      <c r="I47" s="275"/>
    </row>
    <row r="48" spans="1:9" ht="15.75" thickBot="1" x14ac:dyDescent="0.3">
      <c r="A48" s="286"/>
      <c r="B48" s="287"/>
      <c r="C48" s="287"/>
      <c r="D48" s="288"/>
      <c r="E48" s="289"/>
      <c r="F48" s="289"/>
      <c r="G48" s="289"/>
      <c r="H48" s="289"/>
      <c r="I48" s="290"/>
    </row>
    <row r="49" spans="1:9" hidden="1" x14ac:dyDescent="0.25"/>
    <row r="50" spans="1:9" ht="18.75" hidden="1" customHeight="1" x14ac:dyDescent="0.2">
      <c r="A50" s="291" t="s">
        <v>54</v>
      </c>
      <c r="B50" s="292"/>
      <c r="C50" s="293" t="s">
        <v>55</v>
      </c>
      <c r="D50" s="294"/>
      <c r="E50" s="294"/>
      <c r="F50" s="294"/>
      <c r="G50" s="294"/>
      <c r="H50" s="294"/>
      <c r="I50" s="295"/>
    </row>
    <row r="51" spans="1:9" hidden="1" x14ac:dyDescent="0.2">
      <c r="A51" s="147"/>
      <c r="B51" s="147"/>
      <c r="C51" s="147"/>
      <c r="D51" s="147"/>
      <c r="E51" s="147"/>
      <c r="F51" s="147"/>
      <c r="G51" s="147"/>
      <c r="H51" s="147"/>
      <c r="I51" s="147"/>
    </row>
    <row r="52" spans="1:9" hidden="1" x14ac:dyDescent="0.2">
      <c r="A52" s="296" t="s">
        <v>56</v>
      </c>
      <c r="B52" s="147"/>
      <c r="C52" s="147"/>
      <c r="D52" s="147"/>
      <c r="E52" s="147"/>
      <c r="F52" s="147"/>
      <c r="G52" s="147"/>
      <c r="H52" s="147"/>
      <c r="I52" s="297"/>
    </row>
    <row r="53" spans="1:9" ht="12.75" hidden="1" customHeight="1" x14ac:dyDescent="0.2">
      <c r="A53" s="298"/>
      <c r="B53" s="299"/>
      <c r="C53" s="299"/>
      <c r="D53" s="299"/>
      <c r="E53" s="299"/>
      <c r="F53" s="299"/>
      <c r="G53" s="299"/>
      <c r="H53" s="299"/>
      <c r="I53" s="300"/>
    </row>
    <row r="54" spans="1:9" ht="12.75" hidden="1" customHeight="1" x14ac:dyDescent="0.2">
      <c r="A54" s="298"/>
      <c r="B54" s="299"/>
      <c r="C54" s="299"/>
      <c r="D54" s="299"/>
      <c r="E54" s="299"/>
      <c r="F54" s="299"/>
      <c r="G54" s="299"/>
      <c r="H54" s="299"/>
      <c r="I54" s="300"/>
    </row>
    <row r="55" spans="1:9" ht="12.75" hidden="1" customHeight="1" x14ac:dyDescent="0.2">
      <c r="A55" s="301"/>
      <c r="B55" s="302"/>
      <c r="C55" s="302"/>
      <c r="D55" s="302"/>
      <c r="E55" s="302"/>
      <c r="F55" s="302"/>
      <c r="G55" s="302"/>
      <c r="H55" s="302"/>
      <c r="I55" s="303"/>
    </row>
    <row r="56" spans="1:9" hidden="1" x14ac:dyDescent="0.2">
      <c r="A56" s="304"/>
      <c r="B56" s="304"/>
      <c r="C56" s="304"/>
      <c r="D56" s="304"/>
      <c r="E56" s="304"/>
      <c r="F56" s="304"/>
      <c r="G56" s="304"/>
      <c r="H56" s="304"/>
      <c r="I56" s="304"/>
    </row>
    <row r="57" spans="1:9" ht="15" hidden="1" customHeight="1" x14ac:dyDescent="0.25">
      <c r="A57" s="305" t="s">
        <v>57</v>
      </c>
      <c r="B57" s="306"/>
      <c r="C57" s="306"/>
      <c r="D57" s="306"/>
      <c r="E57" s="306"/>
      <c r="F57" s="306"/>
      <c r="G57" s="306"/>
      <c r="H57" s="306"/>
      <c r="I57" s="307"/>
    </row>
    <row r="58" spans="1:9" hidden="1" x14ac:dyDescent="0.2">
      <c r="A58" s="147"/>
      <c r="B58" s="147"/>
      <c r="C58" s="147"/>
      <c r="D58" s="147"/>
      <c r="E58" s="147"/>
      <c r="F58" s="147"/>
      <c r="G58" s="147"/>
      <c r="H58" s="147"/>
      <c r="I58" s="147"/>
    </row>
    <row r="59" spans="1:9" hidden="1" x14ac:dyDescent="0.2">
      <c r="A59" s="147"/>
      <c r="B59" s="147"/>
      <c r="C59" s="147"/>
      <c r="D59" s="147"/>
      <c r="E59" s="147"/>
      <c r="F59" s="147"/>
      <c r="G59" s="147"/>
      <c r="H59" s="147"/>
      <c r="I59" s="147"/>
    </row>
    <row r="60" spans="1:9" hidden="1" x14ac:dyDescent="0.2">
      <c r="A60" s="308" t="s">
        <v>58</v>
      </c>
      <c r="B60" s="308"/>
      <c r="C60" s="308"/>
      <c r="D60" s="147"/>
      <c r="E60" s="309"/>
      <c r="F60" s="309"/>
      <c r="G60" s="309"/>
      <c r="H60" s="147"/>
      <c r="I60" s="147"/>
    </row>
    <row r="61" spans="1:9" hidden="1" x14ac:dyDescent="0.25">
      <c r="A61" s="310" t="s">
        <v>59</v>
      </c>
      <c r="B61" s="147"/>
      <c r="C61" s="147"/>
      <c r="D61" s="147"/>
      <c r="E61" s="310" t="s">
        <v>60</v>
      </c>
      <c r="F61" s="151" t="s">
        <v>53</v>
      </c>
      <c r="G61" s="147"/>
      <c r="H61" s="147"/>
      <c r="I61" s="147"/>
    </row>
    <row r="62" spans="1:9" hidden="1" x14ac:dyDescent="0.25">
      <c r="A62" s="147"/>
      <c r="B62" s="147"/>
      <c r="C62" s="147"/>
      <c r="D62" s="147"/>
      <c r="E62" s="310" t="s">
        <v>61</v>
      </c>
      <c r="F62" s="151" t="s">
        <v>62</v>
      </c>
      <c r="G62" s="147"/>
      <c r="H62" s="147"/>
      <c r="I62" s="147"/>
    </row>
    <row r="63" spans="1:9" hidden="1" x14ac:dyDescent="0.2">
      <c r="A63" s="311">
        <v>43335</v>
      </c>
      <c r="B63" s="311"/>
      <c r="C63" s="311"/>
      <c r="D63" s="147"/>
      <c r="E63" s="310" t="s">
        <v>63</v>
      </c>
      <c r="F63" s="312">
        <v>5061886347</v>
      </c>
      <c r="G63" s="312"/>
      <c r="H63" s="147"/>
      <c r="I63" s="147"/>
    </row>
    <row r="64" spans="1:9" hidden="1" x14ac:dyDescent="0.25">
      <c r="A64" s="313" t="s">
        <v>64</v>
      </c>
      <c r="B64" s="314"/>
      <c r="C64" s="314"/>
      <c r="D64" s="147"/>
      <c r="E64" s="310" t="s">
        <v>65</v>
      </c>
      <c r="F64" s="315" t="s">
        <v>66</v>
      </c>
      <c r="G64" s="316"/>
      <c r="H64" s="147"/>
      <c r="I64" s="147"/>
    </row>
    <row r="65" spans="1:9" hidden="1" x14ac:dyDescent="0.25">
      <c r="A65" s="151"/>
      <c r="B65" s="151"/>
      <c r="C65" s="151"/>
      <c r="D65" s="151"/>
      <c r="E65" s="310"/>
      <c r="F65" s="151"/>
      <c r="G65" s="151"/>
      <c r="H65" s="151"/>
      <c r="I65" s="151"/>
    </row>
  </sheetData>
  <sheetProtection algorithmName="SHA-512" hashValue="GGFn/W7pYwmNYQ96Qxq0Cpxvmc1o4tpLqo+EqHFwst8bee6EtMV0MZix00i4WNsoAuG7f7vEL9s7+BDNp4NpHA==" saltValue="tMoS3dRWIw9qE59oII++eA==" spinCount="100000" sheet="1" formatCells="0" formatColumns="0" formatRows="0" selectLockedCells="1"/>
  <mergeCells count="28">
    <mergeCell ref="A63:C63"/>
    <mergeCell ref="F63:G63"/>
    <mergeCell ref="F64:G64"/>
    <mergeCell ref="A38:C38"/>
    <mergeCell ref="G38:H38"/>
    <mergeCell ref="A40:C40"/>
    <mergeCell ref="G40:H40"/>
    <mergeCell ref="E44:H44"/>
    <mergeCell ref="E45:H45"/>
    <mergeCell ref="E46:H46"/>
    <mergeCell ref="E47:H47"/>
    <mergeCell ref="E48:H48"/>
    <mergeCell ref="A57:I57"/>
    <mergeCell ref="A60:C60"/>
    <mergeCell ref="F22:G22"/>
    <mergeCell ref="C12:I12"/>
    <mergeCell ref="C13:I13"/>
    <mergeCell ref="C14:I14"/>
    <mergeCell ref="F18:G18"/>
    <mergeCell ref="F20:G20"/>
    <mergeCell ref="A34:B34"/>
    <mergeCell ref="A35:C35"/>
    <mergeCell ref="B4:C4"/>
    <mergeCell ref="B5:C5"/>
    <mergeCell ref="A28:B28"/>
    <mergeCell ref="A29:C29"/>
    <mergeCell ref="A25:B25"/>
    <mergeCell ref="A26:C26"/>
  </mergeCells>
  <phoneticPr fontId="37" type="noConversion"/>
  <pageMargins left="0.51181102362204722" right="0.51181102362204722" top="0.78740157480314965" bottom="0.78740157480314965" header="0.31496062992125984" footer="0.31496062992125984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view="pageBreakPreview" zoomScale="80" zoomScaleNormal="40" zoomScaleSheetLayoutView="80" workbookViewId="0">
      <selection activeCell="B5" sqref="B5"/>
    </sheetView>
  </sheetViews>
  <sheetFormatPr defaultRowHeight="12.75" x14ac:dyDescent="0.2"/>
  <cols>
    <col min="1" max="1" width="24.42578125" style="51" customWidth="1"/>
    <col min="2" max="2" width="65.5703125" style="51" customWidth="1"/>
    <col min="3" max="3" width="12.28515625" style="74" customWidth="1"/>
    <col min="4" max="4" width="26.5703125" style="361" customWidth="1"/>
    <col min="5" max="6" width="24.140625" style="51" customWidth="1"/>
    <col min="7" max="14" width="26.5703125" style="361" customWidth="1"/>
    <col min="15" max="16" width="26.5703125" style="51" bestFit="1" customWidth="1"/>
    <col min="17" max="17" width="30.140625" style="51" customWidth="1"/>
    <col min="18" max="19" width="9.140625" style="51" customWidth="1"/>
    <col min="20" max="16384" width="9.140625" style="51"/>
  </cols>
  <sheetData>
    <row r="1" spans="1:17" s="5" customFormat="1" ht="30.75" customHeight="1" x14ac:dyDescent="0.25">
      <c r="A1" s="370"/>
      <c r="B1" s="370"/>
      <c r="C1" s="370"/>
      <c r="D1" s="370"/>
      <c r="E1" s="371"/>
      <c r="F1" s="371"/>
      <c r="G1" s="372"/>
      <c r="H1" s="372"/>
      <c r="I1" s="320"/>
      <c r="J1" s="320"/>
      <c r="K1" s="320"/>
      <c r="L1" s="320"/>
      <c r="M1" s="320"/>
      <c r="N1" s="320"/>
      <c r="Q1" s="4"/>
    </row>
    <row r="2" spans="1:17" s="5" customFormat="1" ht="22.5" customHeight="1" x14ac:dyDescent="0.25">
      <c r="A2" s="373"/>
      <c r="B2" s="373"/>
      <c r="C2" s="373"/>
      <c r="D2" s="373"/>
      <c r="E2" s="371"/>
      <c r="F2" s="371"/>
      <c r="G2" s="374"/>
      <c r="H2" s="374"/>
      <c r="I2" s="8"/>
      <c r="J2" s="8"/>
      <c r="K2" s="8"/>
      <c r="L2" s="8"/>
      <c r="M2" s="8"/>
      <c r="N2" s="8"/>
      <c r="Q2" s="7"/>
    </row>
    <row r="3" spans="1:17" s="5" customFormat="1" ht="9.9499999999999993" customHeight="1" x14ac:dyDescent="0.25">
      <c r="A3" s="371"/>
      <c r="B3" s="371"/>
      <c r="C3" s="375"/>
      <c r="D3" s="375"/>
      <c r="E3" s="371"/>
      <c r="F3" s="371"/>
      <c r="G3" s="375"/>
      <c r="H3" s="375"/>
      <c r="I3" s="7"/>
      <c r="J3" s="7"/>
      <c r="K3" s="7"/>
      <c r="L3" s="7"/>
      <c r="M3" s="7"/>
      <c r="N3" s="7"/>
    </row>
    <row r="4" spans="1:17" s="5" customFormat="1" ht="18" x14ac:dyDescent="0.25">
      <c r="A4" s="376"/>
      <c r="B4" s="376"/>
      <c r="C4" s="376"/>
      <c r="D4" s="376"/>
      <c r="E4" s="371"/>
      <c r="F4" s="371"/>
      <c r="G4" s="377"/>
      <c r="H4" s="377"/>
      <c r="I4" s="321"/>
      <c r="J4" s="321"/>
      <c r="K4" s="321"/>
      <c r="L4" s="321"/>
      <c r="M4" s="321"/>
      <c r="N4" s="321"/>
      <c r="Q4" s="10"/>
    </row>
    <row r="5" spans="1:17" s="5" customFormat="1" ht="26.1" customHeight="1" thickBot="1" x14ac:dyDescent="0.3">
      <c r="A5" s="371"/>
      <c r="B5" s="371"/>
      <c r="C5" s="378"/>
      <c r="D5" s="379"/>
      <c r="E5" s="371"/>
      <c r="F5" s="371"/>
      <c r="G5" s="379"/>
      <c r="H5" s="379"/>
      <c r="I5" s="12"/>
      <c r="J5" s="12"/>
      <c r="K5" s="12"/>
      <c r="L5" s="12"/>
      <c r="M5" s="12"/>
      <c r="N5" s="12"/>
    </row>
    <row r="6" spans="1:17" s="5" customFormat="1" ht="7.5" customHeight="1" x14ac:dyDescent="0.25">
      <c r="A6" s="15"/>
      <c r="B6" s="16"/>
      <c r="C6" s="16"/>
      <c r="D6" s="16"/>
      <c r="E6" s="16"/>
      <c r="F6" s="322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s="24" customFormat="1" ht="38.25" customHeight="1" x14ac:dyDescent="0.25">
      <c r="A7" s="19" t="s">
        <v>26</v>
      </c>
      <c r="B7" s="323" t="str">
        <f>ORÇAMENTO!D16</f>
        <v>ATA DE RECAPEAMENTO EM DIVERSAS VIAS DO MUNICÍPIO DE ITAPEVI</v>
      </c>
      <c r="C7" s="323"/>
      <c r="D7" s="323"/>
      <c r="E7" s="25" t="s">
        <v>29</v>
      </c>
      <c r="F7" s="324" t="e">
        <f>ORÇAMENTO!H18</f>
        <v>#REF!</v>
      </c>
      <c r="G7" s="196"/>
      <c r="H7" s="196"/>
      <c r="I7" s="196"/>
      <c r="J7" s="196"/>
      <c r="K7" s="196"/>
      <c r="L7" s="196"/>
      <c r="M7" s="196"/>
      <c r="N7" s="196"/>
      <c r="O7" s="25"/>
      <c r="P7" s="325"/>
      <c r="Q7" s="25"/>
    </row>
    <row r="8" spans="1:17" s="24" customFormat="1" ht="6" customHeight="1" x14ac:dyDescent="0.25">
      <c r="A8" s="326"/>
      <c r="C8" s="25"/>
      <c r="D8" s="25"/>
      <c r="E8" s="327"/>
      <c r="F8" s="193"/>
      <c r="G8" s="25"/>
      <c r="H8" s="25"/>
      <c r="I8" s="25"/>
      <c r="J8" s="25"/>
      <c r="K8" s="25"/>
      <c r="L8" s="25"/>
      <c r="M8" s="25"/>
      <c r="N8" s="25"/>
      <c r="O8" s="327"/>
      <c r="P8" s="191"/>
      <c r="Q8" s="328"/>
    </row>
    <row r="9" spans="1:17" s="24" customFormat="1" ht="26.25" customHeight="1" x14ac:dyDescent="0.25">
      <c r="A9" s="27" t="s">
        <v>96</v>
      </c>
      <c r="B9" s="25" t="str">
        <f>ORÇAMENTO!D18</f>
        <v>Recapeamento</v>
      </c>
      <c r="C9" s="20"/>
      <c r="D9" s="20"/>
      <c r="E9" s="20" t="s">
        <v>31</v>
      </c>
      <c r="F9" s="329">
        <f>ORÇAMENTO!H20</f>
        <v>0</v>
      </c>
      <c r="G9" s="20"/>
      <c r="H9" s="20"/>
      <c r="I9" s="20"/>
      <c r="J9" s="20"/>
      <c r="K9" s="20"/>
      <c r="L9" s="20"/>
      <c r="M9" s="20"/>
      <c r="N9" s="20"/>
      <c r="O9" s="20"/>
      <c r="P9" s="330"/>
      <c r="Q9" s="20"/>
    </row>
    <row r="10" spans="1:17" s="24" customFormat="1" ht="6" customHeight="1" x14ac:dyDescent="0.25">
      <c r="A10" s="19"/>
      <c r="B10" s="25"/>
      <c r="C10" s="25"/>
      <c r="D10" s="25"/>
      <c r="E10" s="327"/>
      <c r="F10" s="193"/>
      <c r="G10" s="25"/>
      <c r="H10" s="25"/>
      <c r="I10" s="25"/>
      <c r="J10" s="25"/>
      <c r="K10" s="25"/>
      <c r="L10" s="25"/>
      <c r="M10" s="25"/>
      <c r="N10" s="25"/>
      <c r="O10" s="327"/>
      <c r="P10" s="191"/>
      <c r="Q10" s="328"/>
    </row>
    <row r="11" spans="1:17" s="24" customFormat="1" ht="30" customHeight="1" x14ac:dyDescent="0.25">
      <c r="A11" s="27" t="s">
        <v>30</v>
      </c>
      <c r="B11" s="20" t="str">
        <f>ORÇAMENTO!D20</f>
        <v>ITAPEVI/SP</v>
      </c>
      <c r="C11" s="196"/>
      <c r="D11" s="196"/>
      <c r="E11" s="25" t="str">
        <f>ORÇAMENTO!F22</f>
        <v>Invest./Área:</v>
      </c>
      <c r="F11" s="331" t="e">
        <f>ORÇAMENTO!H22</f>
        <v>#REF!</v>
      </c>
      <c r="G11" s="196"/>
      <c r="H11" s="196"/>
      <c r="I11" s="196"/>
      <c r="J11" s="196"/>
      <c r="K11" s="196"/>
      <c r="L11" s="196"/>
      <c r="M11" s="196"/>
      <c r="N11" s="196"/>
      <c r="O11" s="25"/>
      <c r="P11" s="332"/>
      <c r="Q11" s="25"/>
    </row>
    <row r="12" spans="1:17" s="5" customFormat="1" ht="6" customHeight="1" thickBot="1" x14ac:dyDescent="0.3">
      <c r="A12" s="34"/>
      <c r="B12" s="35"/>
      <c r="C12" s="35"/>
      <c r="D12" s="35"/>
      <c r="E12" s="35"/>
      <c r="F12" s="333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7" s="334" customFormat="1" ht="12" customHeight="1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7" s="42" customFormat="1" ht="18.75" thickBot="1" x14ac:dyDescent="0.3">
      <c r="A14" s="95" t="s">
        <v>33</v>
      </c>
      <c r="B14" s="335" t="s">
        <v>72</v>
      </c>
      <c r="C14" s="41" t="s">
        <v>73</v>
      </c>
      <c r="D14" s="41" t="s">
        <v>74</v>
      </c>
      <c r="E14" s="336">
        <v>1</v>
      </c>
      <c r="F14" s="336">
        <f>E14+1</f>
        <v>2</v>
      </c>
      <c r="G14" s="336">
        <f t="shared" ref="G14:P14" si="0">F14+1</f>
        <v>3</v>
      </c>
      <c r="H14" s="336">
        <f t="shared" si="0"/>
        <v>4</v>
      </c>
      <c r="I14" s="336">
        <f t="shared" si="0"/>
        <v>5</v>
      </c>
      <c r="J14" s="336">
        <f t="shared" si="0"/>
        <v>6</v>
      </c>
      <c r="K14" s="336">
        <f t="shared" si="0"/>
        <v>7</v>
      </c>
      <c r="L14" s="336">
        <f t="shared" si="0"/>
        <v>8</v>
      </c>
      <c r="M14" s="336">
        <f t="shared" si="0"/>
        <v>9</v>
      </c>
      <c r="N14" s="336">
        <f t="shared" si="0"/>
        <v>10</v>
      </c>
      <c r="O14" s="336">
        <f t="shared" si="0"/>
        <v>11</v>
      </c>
      <c r="P14" s="336">
        <f t="shared" si="0"/>
        <v>12</v>
      </c>
      <c r="Q14" s="337"/>
    </row>
    <row r="15" spans="1:17" s="42" customFormat="1" ht="18.75" thickBot="1" x14ac:dyDescent="0.3">
      <c r="A15" s="95"/>
      <c r="B15" s="335"/>
      <c r="C15" s="43" t="s">
        <v>79</v>
      </c>
      <c r="D15" s="43" t="s">
        <v>80</v>
      </c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7"/>
    </row>
    <row r="16" spans="1:17" ht="12" customHeight="1" thickBot="1" x14ac:dyDescent="0.25">
      <c r="A16" s="339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</row>
    <row r="17" spans="1:19" ht="23.25" customHeight="1" x14ac:dyDescent="0.2">
      <c r="A17" s="340">
        <f>[4]Orçamento!A14</f>
        <v>1</v>
      </c>
      <c r="B17" s="341" t="str">
        <f>RESUMO!B18</f>
        <v>SERVIÇOS PRELIMINARES E FRESAGEM</v>
      </c>
      <c r="C17" s="342" t="e">
        <f>RESUMO!E18</f>
        <v>#DIV/0!</v>
      </c>
      <c r="D17" s="107">
        <f>RESUMO!D18</f>
        <v>0</v>
      </c>
      <c r="E17" s="380"/>
      <c r="F17" s="381"/>
      <c r="G17" s="380"/>
      <c r="H17" s="381"/>
      <c r="I17" s="380"/>
      <c r="J17" s="381"/>
      <c r="K17" s="380"/>
      <c r="L17" s="381"/>
      <c r="M17" s="380"/>
      <c r="N17" s="381"/>
      <c r="O17" s="380"/>
      <c r="P17" s="381"/>
      <c r="Q17" s="343"/>
      <c r="R17" s="75"/>
      <c r="S17" s="75"/>
    </row>
    <row r="18" spans="1:19" ht="14.25" customHeight="1" thickBot="1" x14ac:dyDescent="0.25">
      <c r="A18" s="344"/>
      <c r="B18" s="345"/>
      <c r="C18" s="346"/>
      <c r="D18" s="114"/>
      <c r="E18" s="347">
        <f>E17*$D17</f>
        <v>0</v>
      </c>
      <c r="F18" s="347">
        <f t="shared" ref="F18:P18" si="1">F17*$D17</f>
        <v>0</v>
      </c>
      <c r="G18" s="347">
        <f t="shared" si="1"/>
        <v>0</v>
      </c>
      <c r="H18" s="347">
        <f t="shared" si="1"/>
        <v>0</v>
      </c>
      <c r="I18" s="347">
        <f t="shared" si="1"/>
        <v>0</v>
      </c>
      <c r="J18" s="347">
        <f t="shared" si="1"/>
        <v>0</v>
      </c>
      <c r="K18" s="347">
        <f t="shared" si="1"/>
        <v>0</v>
      </c>
      <c r="L18" s="347">
        <f t="shared" si="1"/>
        <v>0</v>
      </c>
      <c r="M18" s="347">
        <f t="shared" si="1"/>
        <v>0</v>
      </c>
      <c r="N18" s="347">
        <f t="shared" si="1"/>
        <v>0</v>
      </c>
      <c r="O18" s="347">
        <f t="shared" si="1"/>
        <v>0</v>
      </c>
      <c r="P18" s="347">
        <f t="shared" si="1"/>
        <v>0</v>
      </c>
      <c r="Q18" s="343"/>
      <c r="R18" s="75"/>
    </row>
    <row r="19" spans="1:19" ht="23.25" customHeight="1" x14ac:dyDescent="0.2">
      <c r="A19" s="348">
        <f>[4]Orçamento!A20</f>
        <v>2</v>
      </c>
      <c r="B19" s="349" t="str">
        <f>RESUMO!B20</f>
        <v>RECAPEAMENTO</v>
      </c>
      <c r="C19" s="342" t="e">
        <f>RESUMO!E20</f>
        <v>#DIV/0!</v>
      </c>
      <c r="D19" s="107">
        <f>RESUMO!D20</f>
        <v>0</v>
      </c>
      <c r="E19" s="382"/>
      <c r="F19" s="383"/>
      <c r="G19" s="382"/>
      <c r="H19" s="383"/>
      <c r="I19" s="382"/>
      <c r="J19" s="383"/>
      <c r="K19" s="382"/>
      <c r="L19" s="383"/>
      <c r="M19" s="382"/>
      <c r="N19" s="383"/>
      <c r="O19" s="382"/>
      <c r="P19" s="383"/>
      <c r="Q19" s="343"/>
      <c r="R19" s="75"/>
      <c r="S19" s="75"/>
    </row>
    <row r="20" spans="1:19" ht="14.25" customHeight="1" thickBot="1" x14ac:dyDescent="0.25">
      <c r="A20" s="344"/>
      <c r="B20" s="345"/>
      <c r="C20" s="346"/>
      <c r="D20" s="114"/>
      <c r="E20" s="347">
        <f>E19*$D19</f>
        <v>0</v>
      </c>
      <c r="F20" s="347">
        <f t="shared" ref="F20:P20" si="2">F19*$D19</f>
        <v>0</v>
      </c>
      <c r="G20" s="347">
        <f t="shared" si="2"/>
        <v>0</v>
      </c>
      <c r="H20" s="347">
        <f t="shared" si="2"/>
        <v>0</v>
      </c>
      <c r="I20" s="347">
        <f t="shared" si="2"/>
        <v>0</v>
      </c>
      <c r="J20" s="347">
        <f t="shared" si="2"/>
        <v>0</v>
      </c>
      <c r="K20" s="347">
        <f t="shared" si="2"/>
        <v>0</v>
      </c>
      <c r="L20" s="347">
        <f t="shared" si="2"/>
        <v>0</v>
      </c>
      <c r="M20" s="347">
        <f t="shared" si="2"/>
        <v>0</v>
      </c>
      <c r="N20" s="347">
        <f t="shared" si="2"/>
        <v>0</v>
      </c>
      <c r="O20" s="347">
        <f t="shared" si="2"/>
        <v>0</v>
      </c>
      <c r="P20" s="347">
        <f t="shared" si="2"/>
        <v>0</v>
      </c>
      <c r="Q20" s="343"/>
      <c r="R20" s="75"/>
    </row>
    <row r="21" spans="1:19" ht="23.25" customHeight="1" x14ac:dyDescent="0.2">
      <c r="A21" s="348">
        <v>3</v>
      </c>
      <c r="B21" s="349" t="str">
        <f>RESUMO!B22</f>
        <v>REDUTOR DE VELOCIDADE</v>
      </c>
      <c r="C21" s="342" t="e">
        <f>RESUMO!E22</f>
        <v>#DIV/0!</v>
      </c>
      <c r="D21" s="107">
        <f>RESUMO!D22</f>
        <v>0</v>
      </c>
      <c r="E21" s="382"/>
      <c r="F21" s="383"/>
      <c r="G21" s="382"/>
      <c r="H21" s="383"/>
      <c r="I21" s="382"/>
      <c r="J21" s="383"/>
      <c r="K21" s="382"/>
      <c r="L21" s="383"/>
      <c r="M21" s="382"/>
      <c r="N21" s="383"/>
      <c r="O21" s="382"/>
      <c r="P21" s="383"/>
      <c r="Q21" s="343"/>
      <c r="R21" s="75"/>
      <c r="S21" s="75"/>
    </row>
    <row r="22" spans="1:19" ht="24.75" customHeight="1" thickBot="1" x14ac:dyDescent="0.25">
      <c r="A22" s="344"/>
      <c r="B22" s="345"/>
      <c r="C22" s="346"/>
      <c r="D22" s="114"/>
      <c r="E22" s="347">
        <f>E21*$D$21</f>
        <v>0</v>
      </c>
      <c r="F22" s="347">
        <f t="shared" ref="F22:P22" si="3">F21*$D$21</f>
        <v>0</v>
      </c>
      <c r="G22" s="347">
        <f t="shared" si="3"/>
        <v>0</v>
      </c>
      <c r="H22" s="347">
        <f t="shared" si="3"/>
        <v>0</v>
      </c>
      <c r="I22" s="347">
        <f t="shared" si="3"/>
        <v>0</v>
      </c>
      <c r="J22" s="347">
        <f t="shared" si="3"/>
        <v>0</v>
      </c>
      <c r="K22" s="347">
        <f t="shared" si="3"/>
        <v>0</v>
      </c>
      <c r="L22" s="347">
        <f t="shared" si="3"/>
        <v>0</v>
      </c>
      <c r="M22" s="347">
        <f t="shared" si="3"/>
        <v>0</v>
      </c>
      <c r="N22" s="347">
        <f t="shared" si="3"/>
        <v>0</v>
      </c>
      <c r="O22" s="347">
        <f t="shared" si="3"/>
        <v>0</v>
      </c>
      <c r="P22" s="347">
        <f t="shared" si="3"/>
        <v>0</v>
      </c>
      <c r="Q22" s="343"/>
      <c r="R22" s="75"/>
    </row>
    <row r="23" spans="1:19" ht="9" customHeight="1" thickBot="1" x14ac:dyDescent="0.3">
      <c r="A23" s="350"/>
      <c r="B23" s="351"/>
      <c r="C23" s="352"/>
      <c r="D23" s="352"/>
      <c r="E23" s="353"/>
      <c r="F23" s="353"/>
      <c r="G23" s="352"/>
      <c r="H23" s="352"/>
      <c r="I23" s="352"/>
      <c r="J23" s="352"/>
      <c r="K23" s="352"/>
      <c r="L23" s="352"/>
      <c r="M23" s="352"/>
      <c r="N23" s="352"/>
      <c r="O23" s="353"/>
      <c r="P23" s="353"/>
      <c r="Q23" s="354"/>
    </row>
    <row r="24" spans="1:19" ht="32.25" customHeight="1" thickBot="1" x14ac:dyDescent="0.25">
      <c r="A24" s="355"/>
      <c r="B24" s="86" t="s">
        <v>86</v>
      </c>
      <c r="C24" s="87" t="e">
        <f>SUM(C17:C22)</f>
        <v>#DIV/0!</v>
      </c>
      <c r="D24" s="80">
        <f>SUM(D17:D22)</f>
        <v>0</v>
      </c>
      <c r="E24" s="81">
        <f>ROUND(E18+E20+E22,2)</f>
        <v>0</v>
      </c>
      <c r="F24" s="81">
        <f t="shared" ref="F24:P24" si="4">ROUND(F18+F20+F22,2)</f>
        <v>0</v>
      </c>
      <c r="G24" s="81">
        <f t="shared" si="4"/>
        <v>0</v>
      </c>
      <c r="H24" s="81">
        <f t="shared" si="4"/>
        <v>0</v>
      </c>
      <c r="I24" s="81">
        <f t="shared" si="4"/>
        <v>0</v>
      </c>
      <c r="J24" s="81">
        <f t="shared" si="4"/>
        <v>0</v>
      </c>
      <c r="K24" s="81">
        <f t="shared" si="4"/>
        <v>0</v>
      </c>
      <c r="L24" s="81">
        <f t="shared" si="4"/>
        <v>0</v>
      </c>
      <c r="M24" s="81">
        <f t="shared" si="4"/>
        <v>0</v>
      </c>
      <c r="N24" s="81">
        <f t="shared" si="4"/>
        <v>0</v>
      </c>
      <c r="O24" s="81">
        <f t="shared" si="4"/>
        <v>0</v>
      </c>
      <c r="P24" s="81">
        <f t="shared" si="4"/>
        <v>0</v>
      </c>
      <c r="Q24" s="356"/>
    </row>
    <row r="25" spans="1:19" ht="20.25" thickBot="1" x14ac:dyDescent="0.25">
      <c r="A25" s="357"/>
      <c r="B25" s="82" t="s">
        <v>95</v>
      </c>
      <c r="C25" s="83" t="e">
        <f>D25/D24</f>
        <v>#DIV/0!</v>
      </c>
      <c r="D25" s="84">
        <f>SUM(E24:P24)</f>
        <v>0</v>
      </c>
      <c r="E25" s="85">
        <f>E24</f>
        <v>0</v>
      </c>
      <c r="F25" s="79">
        <f>F24+E25</f>
        <v>0</v>
      </c>
      <c r="G25" s="79">
        <f t="shared" ref="G25:P25" si="5">G24+F25</f>
        <v>0</v>
      </c>
      <c r="H25" s="79">
        <f t="shared" si="5"/>
        <v>0</v>
      </c>
      <c r="I25" s="79">
        <f t="shared" si="5"/>
        <v>0</v>
      </c>
      <c r="J25" s="79">
        <f t="shared" si="5"/>
        <v>0</v>
      </c>
      <c r="K25" s="79">
        <f t="shared" si="5"/>
        <v>0</v>
      </c>
      <c r="L25" s="79">
        <f t="shared" si="5"/>
        <v>0</v>
      </c>
      <c r="M25" s="79">
        <f t="shared" si="5"/>
        <v>0</v>
      </c>
      <c r="N25" s="79">
        <f t="shared" si="5"/>
        <v>0</v>
      </c>
      <c r="O25" s="79">
        <f t="shared" si="5"/>
        <v>0</v>
      </c>
      <c r="P25" s="79">
        <f t="shared" si="5"/>
        <v>0</v>
      </c>
      <c r="Q25" s="358"/>
    </row>
    <row r="26" spans="1:19" x14ac:dyDescent="0.2">
      <c r="D26" s="74"/>
      <c r="G26" s="74"/>
      <c r="H26" s="74"/>
      <c r="I26" s="74"/>
      <c r="J26" s="74"/>
      <c r="K26" s="74"/>
      <c r="L26" s="74"/>
      <c r="M26" s="74"/>
      <c r="N26" s="74"/>
    </row>
    <row r="27" spans="1:19" x14ac:dyDescent="0.2">
      <c r="A27" s="359"/>
      <c r="B27" s="360"/>
    </row>
    <row r="28" spans="1:19" x14ac:dyDescent="0.2">
      <c r="B28" s="360"/>
    </row>
    <row r="29" spans="1:19" ht="12.75" customHeight="1" x14ac:dyDescent="0.2">
      <c r="B29" s="362"/>
      <c r="C29" s="363"/>
      <c r="D29" s="363"/>
      <c r="E29" s="363"/>
      <c r="F29" s="213"/>
      <c r="G29" s="213"/>
      <c r="H29" s="213"/>
      <c r="I29" s="213"/>
      <c r="J29" s="213"/>
      <c r="K29" s="213"/>
      <c r="L29" s="213"/>
      <c r="M29" s="213"/>
      <c r="N29" s="213"/>
      <c r="O29" s="213"/>
    </row>
    <row r="30" spans="1:19" ht="15.75" x14ac:dyDescent="0.2">
      <c r="B30" s="72"/>
      <c r="C30" s="364"/>
      <c r="D30" s="364"/>
      <c r="E30" s="364"/>
      <c r="F30" s="20"/>
      <c r="G30" s="20"/>
      <c r="H30" s="20"/>
      <c r="I30" s="20"/>
      <c r="J30" s="20"/>
      <c r="K30" s="20"/>
      <c r="L30" s="20"/>
      <c r="M30" s="20"/>
      <c r="N30" s="20"/>
      <c r="O30" s="20"/>
      <c r="Q30" s="365"/>
    </row>
    <row r="31" spans="1:19" ht="22.5" customHeight="1" x14ac:dyDescent="0.2">
      <c r="B31" s="73"/>
      <c r="C31" s="366"/>
      <c r="D31" s="366"/>
      <c r="E31" s="366"/>
      <c r="G31" s="367"/>
      <c r="H31" s="367"/>
      <c r="I31" s="367"/>
      <c r="J31" s="367"/>
      <c r="K31" s="367"/>
      <c r="L31" s="367"/>
      <c r="M31" s="367"/>
      <c r="N31" s="367"/>
      <c r="O31" s="368"/>
      <c r="Q31" s="365"/>
    </row>
    <row r="32" spans="1:19" ht="12.75" customHeight="1" x14ac:dyDescent="0.2">
      <c r="B32" s="73"/>
      <c r="C32" s="366"/>
      <c r="D32" s="366"/>
      <c r="E32" s="366"/>
      <c r="G32" s="367"/>
      <c r="H32" s="367"/>
      <c r="I32" s="367"/>
      <c r="J32" s="367"/>
      <c r="K32" s="367"/>
      <c r="L32" s="367"/>
      <c r="M32" s="367"/>
      <c r="N32" s="367"/>
      <c r="O32" s="369"/>
      <c r="Q32" s="365"/>
    </row>
    <row r="33" spans="2:17" ht="15" x14ac:dyDescent="0.2">
      <c r="B33" s="186"/>
      <c r="C33" s="366"/>
      <c r="D33" s="366"/>
      <c r="E33" s="366"/>
      <c r="G33" s="367"/>
      <c r="H33" s="367"/>
      <c r="I33" s="367"/>
      <c r="J33" s="367"/>
      <c r="K33" s="367"/>
      <c r="L33" s="367"/>
      <c r="M33" s="367"/>
      <c r="N33" s="367"/>
      <c r="O33" s="369"/>
      <c r="Q33" s="365"/>
    </row>
  </sheetData>
  <sheetProtection algorithmName="SHA-512" hashValue="HzqwSnNcDppLG61CW7W04WQsRJOD8EwUb3LsrNgzkEHnxAnSr1mILDblRKqgiw5fWKJon0+NtOGUzZNvNj29bw==" saltValue="CmdOtYqcx4wylvi+fiHPrw==" spinCount="100000" sheet="1" formatCells="0" formatColumns="0" formatRows="0" selectLockedCells="1"/>
  <mergeCells count="36">
    <mergeCell ref="A19:A20"/>
    <mergeCell ref="B19:B20"/>
    <mergeCell ref="C19:C20"/>
    <mergeCell ref="D19:D20"/>
    <mergeCell ref="A21:A22"/>
    <mergeCell ref="B21:B22"/>
    <mergeCell ref="C21:C22"/>
    <mergeCell ref="D21:D22"/>
    <mergeCell ref="Q14:Q15"/>
    <mergeCell ref="A17:A18"/>
    <mergeCell ref="B17:B18"/>
    <mergeCell ref="C17:C18"/>
    <mergeCell ref="D17:D18"/>
    <mergeCell ref="E14:E15"/>
    <mergeCell ref="F14:F15"/>
    <mergeCell ref="A1:D1"/>
    <mergeCell ref="A2:D2"/>
    <mergeCell ref="A4:D4"/>
    <mergeCell ref="B7:D7"/>
    <mergeCell ref="A14:A15"/>
    <mergeCell ref="B14:B15"/>
    <mergeCell ref="P14:P15"/>
    <mergeCell ref="G14:G15"/>
    <mergeCell ref="H14:H15"/>
    <mergeCell ref="I14:I15"/>
    <mergeCell ref="J14:J15"/>
    <mergeCell ref="K14:K15"/>
    <mergeCell ref="L14:L15"/>
    <mergeCell ref="M14:M15"/>
    <mergeCell ref="N14:N15"/>
    <mergeCell ref="C30:E30"/>
    <mergeCell ref="C31:E31"/>
    <mergeCell ref="C32:E32"/>
    <mergeCell ref="C33:E33"/>
    <mergeCell ref="O14:O15"/>
    <mergeCell ref="C29:E29"/>
  </mergeCells>
  <conditionalFormatting sqref="Q17:Q22">
    <cfRule type="cellIs" dxfId="288" priority="601" stopIfTrue="1" operator="equal">
      <formula>0</formula>
    </cfRule>
    <cfRule type="cellIs" dxfId="287" priority="602" stopIfTrue="1" operator="greaterThan">
      <formula>0.0000001</formula>
    </cfRule>
  </conditionalFormatting>
  <conditionalFormatting sqref="Q17:Q22">
    <cfRule type="cellIs" dxfId="286" priority="597" stopIfTrue="1" operator="equal">
      <formula>0</formula>
    </cfRule>
    <cfRule type="cellIs" dxfId="285" priority="598" stopIfTrue="1" operator="greaterThan">
      <formula>0.0000001</formula>
    </cfRule>
  </conditionalFormatting>
  <conditionalFormatting sqref="Q17:Q22">
    <cfRule type="cellIs" dxfId="284" priority="655" stopIfTrue="1" operator="equal">
      <formula>0</formula>
    </cfRule>
    <cfRule type="cellIs" dxfId="283" priority="656" stopIfTrue="1" operator="greaterThan">
      <formula>0.0000001</formula>
    </cfRule>
  </conditionalFormatting>
  <conditionalFormatting sqref="Q17:Q22">
    <cfRule type="cellIs" dxfId="282" priority="599" stopIfTrue="1" operator="equal">
      <formula>0</formula>
    </cfRule>
    <cfRule type="cellIs" dxfId="281" priority="600" stopIfTrue="1" operator="greaterThan">
      <formula>0.0000001</formula>
    </cfRule>
  </conditionalFormatting>
  <conditionalFormatting sqref="Q17:Q22">
    <cfRule type="cellIs" dxfId="280" priority="665" stopIfTrue="1" operator="equal">
      <formula>0</formula>
    </cfRule>
    <cfRule type="cellIs" dxfId="279" priority="666" stopIfTrue="1" operator="greaterThan">
      <formula>0.0000001</formula>
    </cfRule>
  </conditionalFormatting>
  <conditionalFormatting sqref="Q17:Q22">
    <cfRule type="cellIs" dxfId="278" priority="663" stopIfTrue="1" operator="equal">
      <formula>0</formula>
    </cfRule>
    <cfRule type="cellIs" dxfId="277" priority="664" stopIfTrue="1" operator="greaterThan">
      <formula>0.0000001</formula>
    </cfRule>
  </conditionalFormatting>
  <conditionalFormatting sqref="Q17:Q22">
    <cfRule type="cellIs" dxfId="276" priority="661" stopIfTrue="1" operator="equal">
      <formula>0</formula>
    </cfRule>
    <cfRule type="cellIs" dxfId="275" priority="662" stopIfTrue="1" operator="greaterThan">
      <formula>0.0000001</formula>
    </cfRule>
  </conditionalFormatting>
  <conditionalFormatting sqref="Q17:Q22">
    <cfRule type="cellIs" dxfId="274" priority="659" stopIfTrue="1" operator="equal">
      <formula>0</formula>
    </cfRule>
    <cfRule type="cellIs" dxfId="273" priority="660" stopIfTrue="1" operator="greaterThan">
      <formula>0.0000001</formula>
    </cfRule>
  </conditionalFormatting>
  <conditionalFormatting sqref="Q17:Q22">
    <cfRule type="cellIs" dxfId="272" priority="657" stopIfTrue="1" operator="equal">
      <formula>0</formula>
    </cfRule>
    <cfRule type="cellIs" dxfId="271" priority="658" stopIfTrue="1" operator="greaterThan">
      <formula>0.0000001</formula>
    </cfRule>
  </conditionalFormatting>
  <conditionalFormatting sqref="Q17:Q22">
    <cfRule type="cellIs" dxfId="270" priority="653" stopIfTrue="1" operator="equal">
      <formula>0</formula>
    </cfRule>
    <cfRule type="cellIs" dxfId="269" priority="654" stopIfTrue="1" operator="greaterThan">
      <formula>0.0000001</formula>
    </cfRule>
  </conditionalFormatting>
  <conditionalFormatting sqref="Q17:Q22">
    <cfRule type="cellIs" dxfId="268" priority="609" stopIfTrue="1" operator="equal">
      <formula>0</formula>
    </cfRule>
    <cfRule type="cellIs" dxfId="267" priority="610" stopIfTrue="1" operator="greaterThan">
      <formula>0.0000001</formula>
    </cfRule>
  </conditionalFormatting>
  <conditionalFormatting sqref="Q17:Q22">
    <cfRule type="cellIs" dxfId="266" priority="607" stopIfTrue="1" operator="equal">
      <formula>0</formula>
    </cfRule>
    <cfRule type="cellIs" dxfId="265" priority="608" stopIfTrue="1" operator="greaterThan">
      <formula>0.0000001</formula>
    </cfRule>
  </conditionalFormatting>
  <conditionalFormatting sqref="Q17:Q22">
    <cfRule type="cellIs" dxfId="264" priority="605" stopIfTrue="1" operator="equal">
      <formula>0</formula>
    </cfRule>
    <cfRule type="cellIs" dxfId="263" priority="606" stopIfTrue="1" operator="greaterThan">
      <formula>0.0000001</formula>
    </cfRule>
  </conditionalFormatting>
  <conditionalFormatting sqref="Q17:Q22">
    <cfRule type="cellIs" dxfId="262" priority="603" stopIfTrue="1" operator="equal">
      <formula>0</formula>
    </cfRule>
    <cfRule type="cellIs" dxfId="261" priority="604" stopIfTrue="1" operator="greaterThan">
      <formula>0.0000001</formula>
    </cfRule>
  </conditionalFormatting>
  <conditionalFormatting sqref="Q17:Q22">
    <cfRule type="cellIs" dxfId="260" priority="667" stopIfTrue="1" operator="equal">
      <formula>0</formula>
    </cfRule>
    <cfRule type="cellIs" dxfId="259" priority="668" stopIfTrue="1" operator="greaterThan">
      <formula>0.0000001</formula>
    </cfRule>
  </conditionalFormatting>
  <conditionalFormatting sqref="E17:P17 E19:P19">
    <cfRule type="cellIs" dxfId="258" priority="447" stopIfTrue="1" operator="equal">
      <formula>0</formula>
    </cfRule>
    <cfRule type="cellIs" dxfId="257" priority="448" stopIfTrue="1" operator="greaterThan">
      <formula>0.0000001</formula>
    </cfRule>
  </conditionalFormatting>
  <conditionalFormatting sqref="E17">
    <cfRule type="cellIs" dxfId="256" priority="445" stopIfTrue="1" operator="equal">
      <formula>0</formula>
    </cfRule>
    <cfRule type="cellIs" dxfId="255" priority="446" stopIfTrue="1" operator="greaterThan">
      <formula>0.0000001</formula>
    </cfRule>
  </conditionalFormatting>
  <conditionalFormatting sqref="E17">
    <cfRule type="cellIs" dxfId="254" priority="443" stopIfTrue="1" operator="equal">
      <formula>0</formula>
    </cfRule>
    <cfRule type="cellIs" dxfId="253" priority="444" stopIfTrue="1" operator="greaterThan">
      <formula>0.0000001</formula>
    </cfRule>
  </conditionalFormatting>
  <conditionalFormatting sqref="E17">
    <cfRule type="cellIs" dxfId="252" priority="441" stopIfTrue="1" operator="equal">
      <formula>0</formula>
    </cfRule>
    <cfRule type="cellIs" dxfId="251" priority="442" stopIfTrue="1" operator="greaterThan">
      <formula>0.0000001</formula>
    </cfRule>
  </conditionalFormatting>
  <conditionalFormatting sqref="E17">
    <cfRule type="cellIs" dxfId="250" priority="439" stopIfTrue="1" operator="equal">
      <formula>0</formula>
    </cfRule>
    <cfRule type="cellIs" dxfId="249" priority="440" stopIfTrue="1" operator="greaterThan">
      <formula>0.0000001</formula>
    </cfRule>
  </conditionalFormatting>
  <conditionalFormatting sqref="E17">
    <cfRule type="cellIs" dxfId="248" priority="437" stopIfTrue="1" operator="equal">
      <formula>0</formula>
    </cfRule>
    <cfRule type="cellIs" dxfId="247" priority="438" stopIfTrue="1" operator="greaterThan">
      <formula>0.0000001</formula>
    </cfRule>
  </conditionalFormatting>
  <conditionalFormatting sqref="E17">
    <cfRule type="cellIs" dxfId="246" priority="435" stopIfTrue="1" operator="equal">
      <formula>0</formula>
    </cfRule>
    <cfRule type="cellIs" dxfId="245" priority="436" stopIfTrue="1" operator="greaterThan">
      <formula>0.0000001</formula>
    </cfRule>
  </conditionalFormatting>
  <conditionalFormatting sqref="E17">
    <cfRule type="cellIs" dxfId="244" priority="433" stopIfTrue="1" operator="equal">
      <formula>0</formula>
    </cfRule>
    <cfRule type="cellIs" dxfId="243" priority="434" stopIfTrue="1" operator="greaterThan">
      <formula>0.0000001</formula>
    </cfRule>
  </conditionalFormatting>
  <conditionalFormatting sqref="E19">
    <cfRule type="cellIs" dxfId="242" priority="431" stopIfTrue="1" operator="equal">
      <formula>0</formula>
    </cfRule>
    <cfRule type="cellIs" dxfId="241" priority="432" stopIfTrue="1" operator="greaterThan">
      <formula>0.0000001</formula>
    </cfRule>
  </conditionalFormatting>
  <conditionalFormatting sqref="E19">
    <cfRule type="cellIs" dxfId="240" priority="429" stopIfTrue="1" operator="equal">
      <formula>0</formula>
    </cfRule>
    <cfRule type="cellIs" dxfId="239" priority="430" stopIfTrue="1" operator="greaterThan">
      <formula>0.0000001</formula>
    </cfRule>
  </conditionalFormatting>
  <conditionalFormatting sqref="E19">
    <cfRule type="cellIs" dxfId="238" priority="427" stopIfTrue="1" operator="equal">
      <formula>0</formula>
    </cfRule>
    <cfRule type="cellIs" dxfId="237" priority="428" stopIfTrue="1" operator="greaterThan">
      <formula>0.0000001</formula>
    </cfRule>
  </conditionalFormatting>
  <conditionalFormatting sqref="E19">
    <cfRule type="cellIs" dxfId="236" priority="425" stopIfTrue="1" operator="equal">
      <formula>0</formula>
    </cfRule>
    <cfRule type="cellIs" dxfId="235" priority="426" stopIfTrue="1" operator="greaterThan">
      <formula>0.0000001</formula>
    </cfRule>
  </conditionalFormatting>
  <conditionalFormatting sqref="E19">
    <cfRule type="cellIs" dxfId="234" priority="423" stopIfTrue="1" operator="equal">
      <formula>0</formula>
    </cfRule>
    <cfRule type="cellIs" dxfId="233" priority="424" stopIfTrue="1" operator="greaterThan">
      <formula>0.0000001</formula>
    </cfRule>
  </conditionalFormatting>
  <conditionalFormatting sqref="E19">
    <cfRule type="cellIs" dxfId="232" priority="421" stopIfTrue="1" operator="equal">
      <formula>0</formula>
    </cfRule>
    <cfRule type="cellIs" dxfId="231" priority="422" stopIfTrue="1" operator="greaterThan">
      <formula>0.0000001</formula>
    </cfRule>
  </conditionalFormatting>
  <conditionalFormatting sqref="E19">
    <cfRule type="cellIs" dxfId="230" priority="419" stopIfTrue="1" operator="equal">
      <formula>0</formula>
    </cfRule>
    <cfRule type="cellIs" dxfId="229" priority="420" stopIfTrue="1" operator="greaterThan">
      <formula>0.0000001</formula>
    </cfRule>
  </conditionalFormatting>
  <conditionalFormatting sqref="F17">
    <cfRule type="cellIs" dxfId="228" priority="389" stopIfTrue="1" operator="equal">
      <formula>0</formula>
    </cfRule>
    <cfRule type="cellIs" dxfId="227" priority="390" stopIfTrue="1" operator="greaterThan">
      <formula>0.0000001</formula>
    </cfRule>
  </conditionalFormatting>
  <conditionalFormatting sqref="F17">
    <cfRule type="cellIs" dxfId="226" priority="387" stopIfTrue="1" operator="equal">
      <formula>0</formula>
    </cfRule>
    <cfRule type="cellIs" dxfId="225" priority="388" stopIfTrue="1" operator="greaterThan">
      <formula>0.0000001</formula>
    </cfRule>
  </conditionalFormatting>
  <conditionalFormatting sqref="F17">
    <cfRule type="cellIs" dxfId="224" priority="385" stopIfTrue="1" operator="equal">
      <formula>0</formula>
    </cfRule>
    <cfRule type="cellIs" dxfId="223" priority="386" stopIfTrue="1" operator="greaterThan">
      <formula>0.0000001</formula>
    </cfRule>
  </conditionalFormatting>
  <conditionalFormatting sqref="F17">
    <cfRule type="cellIs" dxfId="222" priority="383" stopIfTrue="1" operator="equal">
      <formula>0</formula>
    </cfRule>
    <cfRule type="cellIs" dxfId="221" priority="384" stopIfTrue="1" operator="greaterThan">
      <formula>0.0000001</formula>
    </cfRule>
  </conditionalFormatting>
  <conditionalFormatting sqref="F17">
    <cfRule type="cellIs" dxfId="220" priority="381" stopIfTrue="1" operator="equal">
      <formula>0</formula>
    </cfRule>
    <cfRule type="cellIs" dxfId="219" priority="382" stopIfTrue="1" operator="greaterThan">
      <formula>0.0000001</formula>
    </cfRule>
  </conditionalFormatting>
  <conditionalFormatting sqref="F17">
    <cfRule type="cellIs" dxfId="218" priority="379" stopIfTrue="1" operator="equal">
      <formula>0</formula>
    </cfRule>
    <cfRule type="cellIs" dxfId="217" priority="380" stopIfTrue="1" operator="greaterThan">
      <formula>0.0000001</formula>
    </cfRule>
  </conditionalFormatting>
  <conditionalFormatting sqref="F17">
    <cfRule type="cellIs" dxfId="216" priority="377" stopIfTrue="1" operator="equal">
      <formula>0</formula>
    </cfRule>
    <cfRule type="cellIs" dxfId="215" priority="378" stopIfTrue="1" operator="greaterThan">
      <formula>0.0000001</formula>
    </cfRule>
  </conditionalFormatting>
  <conditionalFormatting sqref="F19">
    <cfRule type="cellIs" dxfId="214" priority="375" stopIfTrue="1" operator="equal">
      <formula>0</formula>
    </cfRule>
    <cfRule type="cellIs" dxfId="213" priority="376" stopIfTrue="1" operator="greaterThan">
      <formula>0.0000001</formula>
    </cfRule>
  </conditionalFormatting>
  <conditionalFormatting sqref="F19">
    <cfRule type="cellIs" dxfId="212" priority="373" stopIfTrue="1" operator="equal">
      <formula>0</formula>
    </cfRule>
    <cfRule type="cellIs" dxfId="211" priority="374" stopIfTrue="1" operator="greaterThan">
      <formula>0.0000001</formula>
    </cfRule>
  </conditionalFormatting>
  <conditionalFormatting sqref="F19">
    <cfRule type="cellIs" dxfId="210" priority="371" stopIfTrue="1" operator="equal">
      <formula>0</formula>
    </cfRule>
    <cfRule type="cellIs" dxfId="209" priority="372" stopIfTrue="1" operator="greaterThan">
      <formula>0.0000001</formula>
    </cfRule>
  </conditionalFormatting>
  <conditionalFormatting sqref="F19">
    <cfRule type="cellIs" dxfId="208" priority="369" stopIfTrue="1" operator="equal">
      <formula>0</formula>
    </cfRule>
    <cfRule type="cellIs" dxfId="207" priority="370" stopIfTrue="1" operator="greaterThan">
      <formula>0.0000001</formula>
    </cfRule>
  </conditionalFormatting>
  <conditionalFormatting sqref="F19">
    <cfRule type="cellIs" dxfId="206" priority="367" stopIfTrue="1" operator="equal">
      <formula>0</formula>
    </cfRule>
    <cfRule type="cellIs" dxfId="205" priority="368" stopIfTrue="1" operator="greaterThan">
      <formula>0.0000001</formula>
    </cfRule>
  </conditionalFormatting>
  <conditionalFormatting sqref="F19">
    <cfRule type="cellIs" dxfId="204" priority="365" stopIfTrue="1" operator="equal">
      <formula>0</formula>
    </cfRule>
    <cfRule type="cellIs" dxfId="203" priority="366" stopIfTrue="1" operator="greaterThan">
      <formula>0.0000001</formula>
    </cfRule>
  </conditionalFormatting>
  <conditionalFormatting sqref="F19">
    <cfRule type="cellIs" dxfId="202" priority="363" stopIfTrue="1" operator="equal">
      <formula>0</formula>
    </cfRule>
    <cfRule type="cellIs" dxfId="201" priority="364" stopIfTrue="1" operator="greaterThan">
      <formula>0.0000001</formula>
    </cfRule>
  </conditionalFormatting>
  <conditionalFormatting sqref="F17">
    <cfRule type="cellIs" dxfId="200" priority="333" stopIfTrue="1" operator="equal">
      <formula>0</formula>
    </cfRule>
    <cfRule type="cellIs" dxfId="199" priority="334" stopIfTrue="1" operator="greaterThan">
      <formula>0.0000001</formula>
    </cfRule>
  </conditionalFormatting>
  <conditionalFormatting sqref="F17">
    <cfRule type="cellIs" dxfId="198" priority="331" stopIfTrue="1" operator="equal">
      <formula>0</formula>
    </cfRule>
    <cfRule type="cellIs" dxfId="197" priority="332" stopIfTrue="1" operator="greaterThan">
      <formula>0.0000001</formula>
    </cfRule>
  </conditionalFormatting>
  <conditionalFormatting sqref="F17">
    <cfRule type="cellIs" dxfId="196" priority="329" stopIfTrue="1" operator="equal">
      <formula>0</formula>
    </cfRule>
    <cfRule type="cellIs" dxfId="195" priority="330" stopIfTrue="1" operator="greaterThan">
      <formula>0.0000001</formula>
    </cfRule>
  </conditionalFormatting>
  <conditionalFormatting sqref="F17">
    <cfRule type="cellIs" dxfId="194" priority="327" stopIfTrue="1" operator="equal">
      <formula>0</formula>
    </cfRule>
    <cfRule type="cellIs" dxfId="193" priority="328" stopIfTrue="1" operator="greaterThan">
      <formula>0.0000001</formula>
    </cfRule>
  </conditionalFormatting>
  <conditionalFormatting sqref="F17">
    <cfRule type="cellIs" dxfId="192" priority="325" stopIfTrue="1" operator="equal">
      <formula>0</formula>
    </cfRule>
    <cfRule type="cellIs" dxfId="191" priority="326" stopIfTrue="1" operator="greaterThan">
      <formula>0.0000001</formula>
    </cfRule>
  </conditionalFormatting>
  <conditionalFormatting sqref="F17">
    <cfRule type="cellIs" dxfId="190" priority="323" stopIfTrue="1" operator="equal">
      <formula>0</formula>
    </cfRule>
    <cfRule type="cellIs" dxfId="189" priority="324" stopIfTrue="1" operator="greaterThan">
      <formula>0.0000001</formula>
    </cfRule>
  </conditionalFormatting>
  <conditionalFormatting sqref="F17">
    <cfRule type="cellIs" dxfId="188" priority="321" stopIfTrue="1" operator="equal">
      <formula>0</formula>
    </cfRule>
    <cfRule type="cellIs" dxfId="187" priority="322" stopIfTrue="1" operator="greaterThan">
      <formula>0.0000001</formula>
    </cfRule>
  </conditionalFormatting>
  <conditionalFormatting sqref="F19">
    <cfRule type="cellIs" dxfId="186" priority="319" stopIfTrue="1" operator="equal">
      <formula>0</formula>
    </cfRule>
    <cfRule type="cellIs" dxfId="185" priority="320" stopIfTrue="1" operator="greaterThan">
      <formula>0.0000001</formula>
    </cfRule>
  </conditionalFormatting>
  <conditionalFormatting sqref="F19">
    <cfRule type="cellIs" dxfId="184" priority="317" stopIfTrue="1" operator="equal">
      <formula>0</formula>
    </cfRule>
    <cfRule type="cellIs" dxfId="183" priority="318" stopIfTrue="1" operator="greaterThan">
      <formula>0.0000001</formula>
    </cfRule>
  </conditionalFormatting>
  <conditionalFormatting sqref="F19">
    <cfRule type="cellIs" dxfId="182" priority="315" stopIfTrue="1" operator="equal">
      <formula>0</formula>
    </cfRule>
    <cfRule type="cellIs" dxfId="181" priority="316" stopIfTrue="1" operator="greaterThan">
      <formula>0.0000001</formula>
    </cfRule>
  </conditionalFormatting>
  <conditionalFormatting sqref="F19">
    <cfRule type="cellIs" dxfId="180" priority="313" stopIfTrue="1" operator="equal">
      <formula>0</formula>
    </cfRule>
    <cfRule type="cellIs" dxfId="179" priority="314" stopIfTrue="1" operator="greaterThan">
      <formula>0.0000001</formula>
    </cfRule>
  </conditionalFormatting>
  <conditionalFormatting sqref="F19">
    <cfRule type="cellIs" dxfId="178" priority="311" stopIfTrue="1" operator="equal">
      <formula>0</formula>
    </cfRule>
    <cfRule type="cellIs" dxfId="177" priority="312" stopIfTrue="1" operator="greaterThan">
      <formula>0.0000001</formula>
    </cfRule>
  </conditionalFormatting>
  <conditionalFormatting sqref="F19">
    <cfRule type="cellIs" dxfId="176" priority="309" stopIfTrue="1" operator="equal">
      <formula>0</formula>
    </cfRule>
    <cfRule type="cellIs" dxfId="175" priority="310" stopIfTrue="1" operator="greaterThan">
      <formula>0.0000001</formula>
    </cfRule>
  </conditionalFormatting>
  <conditionalFormatting sqref="F19">
    <cfRule type="cellIs" dxfId="174" priority="307" stopIfTrue="1" operator="equal">
      <formula>0</formula>
    </cfRule>
    <cfRule type="cellIs" dxfId="173" priority="308" stopIfTrue="1" operator="greaterThan">
      <formula>0.0000001</formula>
    </cfRule>
  </conditionalFormatting>
  <conditionalFormatting sqref="G17 I17 K17 M17 O17">
    <cfRule type="cellIs" dxfId="172" priority="201" stopIfTrue="1" operator="equal">
      <formula>0</formula>
    </cfRule>
    <cfRule type="cellIs" dxfId="171" priority="202" stopIfTrue="1" operator="greaterThan">
      <formula>0.0000001</formula>
    </cfRule>
  </conditionalFormatting>
  <conditionalFormatting sqref="G17 I17 K17 M17 O17">
    <cfRule type="cellIs" dxfId="170" priority="199" stopIfTrue="1" operator="equal">
      <formula>0</formula>
    </cfRule>
    <cfRule type="cellIs" dxfId="169" priority="200" stopIfTrue="1" operator="greaterThan">
      <formula>0.0000001</formula>
    </cfRule>
  </conditionalFormatting>
  <conditionalFormatting sqref="G17 I17 K17 M17 O17">
    <cfRule type="cellIs" dxfId="168" priority="197" stopIfTrue="1" operator="equal">
      <formula>0</formula>
    </cfRule>
    <cfRule type="cellIs" dxfId="167" priority="198" stopIfTrue="1" operator="greaterThan">
      <formula>0.0000001</formula>
    </cfRule>
  </conditionalFormatting>
  <conditionalFormatting sqref="G17 I17 K17 M17 O17">
    <cfRule type="cellIs" dxfId="166" priority="195" stopIfTrue="1" operator="equal">
      <formula>0</formula>
    </cfRule>
    <cfRule type="cellIs" dxfId="165" priority="196" stopIfTrue="1" operator="greaterThan">
      <formula>0.0000001</formula>
    </cfRule>
  </conditionalFormatting>
  <conditionalFormatting sqref="G17 I17 K17 M17 O17">
    <cfRule type="cellIs" dxfId="164" priority="193" stopIfTrue="1" operator="equal">
      <formula>0</formula>
    </cfRule>
    <cfRule type="cellIs" dxfId="163" priority="194" stopIfTrue="1" operator="greaterThan">
      <formula>0.0000001</formula>
    </cfRule>
  </conditionalFormatting>
  <conditionalFormatting sqref="G17 I17 K17 M17 O17">
    <cfRule type="cellIs" dxfId="162" priority="191" stopIfTrue="1" operator="equal">
      <formula>0</formula>
    </cfRule>
    <cfRule type="cellIs" dxfId="161" priority="192" stopIfTrue="1" operator="greaterThan">
      <formula>0.0000001</formula>
    </cfRule>
  </conditionalFormatting>
  <conditionalFormatting sqref="G17 I17 K17 M17 O17">
    <cfRule type="cellIs" dxfId="160" priority="189" stopIfTrue="1" operator="equal">
      <formula>0</formula>
    </cfRule>
    <cfRule type="cellIs" dxfId="159" priority="190" stopIfTrue="1" operator="greaterThan">
      <formula>0.0000001</formula>
    </cfRule>
  </conditionalFormatting>
  <conditionalFormatting sqref="G19 I19 K19 M19 O19">
    <cfRule type="cellIs" dxfId="158" priority="187" stopIfTrue="1" operator="equal">
      <formula>0</formula>
    </cfRule>
    <cfRule type="cellIs" dxfId="157" priority="188" stopIfTrue="1" operator="greaterThan">
      <formula>0.0000001</formula>
    </cfRule>
  </conditionalFormatting>
  <conditionalFormatting sqref="G19 I19 K19 M19 O19">
    <cfRule type="cellIs" dxfId="156" priority="185" stopIfTrue="1" operator="equal">
      <formula>0</formula>
    </cfRule>
    <cfRule type="cellIs" dxfId="155" priority="186" stopIfTrue="1" operator="greaterThan">
      <formula>0.0000001</formula>
    </cfRule>
  </conditionalFormatting>
  <conditionalFormatting sqref="G19 I19 K19 M19 O19">
    <cfRule type="cellIs" dxfId="154" priority="183" stopIfTrue="1" operator="equal">
      <formula>0</formula>
    </cfRule>
    <cfRule type="cellIs" dxfId="153" priority="184" stopIfTrue="1" operator="greaterThan">
      <formula>0.0000001</formula>
    </cfRule>
  </conditionalFormatting>
  <conditionalFormatting sqref="G19 I19 K19 M19 O19">
    <cfRule type="cellIs" dxfId="152" priority="181" stopIfTrue="1" operator="equal">
      <formula>0</formula>
    </cfRule>
    <cfRule type="cellIs" dxfId="151" priority="182" stopIfTrue="1" operator="greaterThan">
      <formula>0.0000001</formula>
    </cfRule>
  </conditionalFormatting>
  <conditionalFormatting sqref="G19 I19 K19 M19 O19">
    <cfRule type="cellIs" dxfId="150" priority="179" stopIfTrue="1" operator="equal">
      <formula>0</formula>
    </cfRule>
    <cfRule type="cellIs" dxfId="149" priority="180" stopIfTrue="1" operator="greaterThan">
      <formula>0.0000001</formula>
    </cfRule>
  </conditionalFormatting>
  <conditionalFormatting sqref="G19 I19 K19 M19 O19">
    <cfRule type="cellIs" dxfId="148" priority="177" stopIfTrue="1" operator="equal">
      <formula>0</formula>
    </cfRule>
    <cfRule type="cellIs" dxfId="147" priority="178" stopIfTrue="1" operator="greaterThan">
      <formula>0.0000001</formula>
    </cfRule>
  </conditionalFormatting>
  <conditionalFormatting sqref="G19 I19 K19 M19 O19">
    <cfRule type="cellIs" dxfId="146" priority="175" stopIfTrue="1" operator="equal">
      <formula>0</formula>
    </cfRule>
    <cfRule type="cellIs" dxfId="145" priority="176" stopIfTrue="1" operator="greaterThan">
      <formula>0.0000001</formula>
    </cfRule>
  </conditionalFormatting>
  <conditionalFormatting sqref="H17 J17 L17 N17 P17">
    <cfRule type="cellIs" dxfId="144" priority="173" stopIfTrue="1" operator="equal">
      <formula>0</formula>
    </cfRule>
    <cfRule type="cellIs" dxfId="143" priority="174" stopIfTrue="1" operator="greaterThan">
      <formula>0.0000001</formula>
    </cfRule>
  </conditionalFormatting>
  <conditionalFormatting sqref="H17 J17 L17 N17 P17">
    <cfRule type="cellIs" dxfId="142" priority="171" stopIfTrue="1" operator="equal">
      <formula>0</formula>
    </cfRule>
    <cfRule type="cellIs" dxfId="141" priority="172" stopIfTrue="1" operator="greaterThan">
      <formula>0.0000001</formula>
    </cfRule>
  </conditionalFormatting>
  <conditionalFormatting sqref="H17 J17 L17 N17 P17">
    <cfRule type="cellIs" dxfId="140" priority="169" stopIfTrue="1" operator="equal">
      <formula>0</formula>
    </cfRule>
    <cfRule type="cellIs" dxfId="139" priority="170" stopIfTrue="1" operator="greaterThan">
      <formula>0.0000001</formula>
    </cfRule>
  </conditionalFormatting>
  <conditionalFormatting sqref="H17 J17 L17 N17 P17">
    <cfRule type="cellIs" dxfId="138" priority="167" stopIfTrue="1" operator="equal">
      <formula>0</formula>
    </cfRule>
    <cfRule type="cellIs" dxfId="137" priority="168" stopIfTrue="1" operator="greaterThan">
      <formula>0.0000001</formula>
    </cfRule>
  </conditionalFormatting>
  <conditionalFormatting sqref="H17 J17 L17 N17 P17">
    <cfRule type="cellIs" dxfId="136" priority="165" stopIfTrue="1" operator="equal">
      <formula>0</formula>
    </cfRule>
    <cfRule type="cellIs" dxfId="135" priority="166" stopIfTrue="1" operator="greaterThan">
      <formula>0.0000001</formula>
    </cfRule>
  </conditionalFormatting>
  <conditionalFormatting sqref="H17 J17 L17 N17 P17">
    <cfRule type="cellIs" dxfId="134" priority="163" stopIfTrue="1" operator="equal">
      <formula>0</formula>
    </cfRule>
    <cfRule type="cellIs" dxfId="133" priority="164" stopIfTrue="1" operator="greaterThan">
      <formula>0.0000001</formula>
    </cfRule>
  </conditionalFormatting>
  <conditionalFormatting sqref="H17 J17 L17 N17 P17">
    <cfRule type="cellIs" dxfId="132" priority="161" stopIfTrue="1" operator="equal">
      <formula>0</formula>
    </cfRule>
    <cfRule type="cellIs" dxfId="131" priority="162" stopIfTrue="1" operator="greaterThan">
      <formula>0.0000001</formula>
    </cfRule>
  </conditionalFormatting>
  <conditionalFormatting sqref="H19 J19 L19 N19 P19">
    <cfRule type="cellIs" dxfId="130" priority="159" stopIfTrue="1" operator="equal">
      <formula>0</formula>
    </cfRule>
    <cfRule type="cellIs" dxfId="129" priority="160" stopIfTrue="1" operator="greaterThan">
      <formula>0.0000001</formula>
    </cfRule>
  </conditionalFormatting>
  <conditionalFormatting sqref="H19 J19 L19 N19 P19">
    <cfRule type="cellIs" dxfId="128" priority="157" stopIfTrue="1" operator="equal">
      <formula>0</formula>
    </cfRule>
    <cfRule type="cellIs" dxfId="127" priority="158" stopIfTrue="1" operator="greaterThan">
      <formula>0.0000001</formula>
    </cfRule>
  </conditionalFormatting>
  <conditionalFormatting sqref="H19 J19 L19 N19 P19">
    <cfRule type="cellIs" dxfId="126" priority="155" stopIfTrue="1" operator="equal">
      <formula>0</formula>
    </cfRule>
    <cfRule type="cellIs" dxfId="125" priority="156" stopIfTrue="1" operator="greaterThan">
      <formula>0.0000001</formula>
    </cfRule>
  </conditionalFormatting>
  <conditionalFormatting sqref="H19 J19 L19 N19 P19">
    <cfRule type="cellIs" dxfId="124" priority="153" stopIfTrue="1" operator="equal">
      <formula>0</formula>
    </cfRule>
    <cfRule type="cellIs" dxfId="123" priority="154" stopIfTrue="1" operator="greaterThan">
      <formula>0.0000001</formula>
    </cfRule>
  </conditionalFormatting>
  <conditionalFormatting sqref="H19 J19 L19 N19 P19">
    <cfRule type="cellIs" dxfId="122" priority="151" stopIfTrue="1" operator="equal">
      <formula>0</formula>
    </cfRule>
    <cfRule type="cellIs" dxfId="121" priority="152" stopIfTrue="1" operator="greaterThan">
      <formula>0.0000001</formula>
    </cfRule>
  </conditionalFormatting>
  <conditionalFormatting sqref="H19 J19 L19 N19 P19">
    <cfRule type="cellIs" dxfId="120" priority="149" stopIfTrue="1" operator="equal">
      <formula>0</formula>
    </cfRule>
    <cfRule type="cellIs" dxfId="119" priority="150" stopIfTrue="1" operator="greaterThan">
      <formula>0.0000001</formula>
    </cfRule>
  </conditionalFormatting>
  <conditionalFormatting sqref="H19 J19 L19 N19 P19">
    <cfRule type="cellIs" dxfId="118" priority="147" stopIfTrue="1" operator="equal">
      <formula>0</formula>
    </cfRule>
    <cfRule type="cellIs" dxfId="117" priority="148" stopIfTrue="1" operator="greaterThan">
      <formula>0.0000001</formula>
    </cfRule>
  </conditionalFormatting>
  <conditionalFormatting sqref="H17 J17 L17 N17 P17">
    <cfRule type="cellIs" dxfId="116" priority="145" stopIfTrue="1" operator="equal">
      <formula>0</formula>
    </cfRule>
    <cfRule type="cellIs" dxfId="115" priority="146" stopIfTrue="1" operator="greaterThan">
      <formula>0.0000001</formula>
    </cfRule>
  </conditionalFormatting>
  <conditionalFormatting sqref="H17 J17 L17 N17 P17">
    <cfRule type="cellIs" dxfId="114" priority="143" stopIfTrue="1" operator="equal">
      <formula>0</formula>
    </cfRule>
    <cfRule type="cellIs" dxfId="113" priority="144" stopIfTrue="1" operator="greaterThan">
      <formula>0.0000001</formula>
    </cfRule>
  </conditionalFormatting>
  <conditionalFormatting sqref="H17 J17 L17 N17 P17">
    <cfRule type="cellIs" dxfId="112" priority="141" stopIfTrue="1" operator="equal">
      <formula>0</formula>
    </cfRule>
    <cfRule type="cellIs" dxfId="111" priority="142" stopIfTrue="1" operator="greaterThan">
      <formula>0.0000001</formula>
    </cfRule>
  </conditionalFormatting>
  <conditionalFormatting sqref="H17 J17 L17 N17 P17">
    <cfRule type="cellIs" dxfId="110" priority="139" stopIfTrue="1" operator="equal">
      <formula>0</formula>
    </cfRule>
    <cfRule type="cellIs" dxfId="109" priority="140" stopIfTrue="1" operator="greaterThan">
      <formula>0.0000001</formula>
    </cfRule>
  </conditionalFormatting>
  <conditionalFormatting sqref="H17 J17 L17 N17 P17">
    <cfRule type="cellIs" dxfId="108" priority="137" stopIfTrue="1" operator="equal">
      <formula>0</formula>
    </cfRule>
    <cfRule type="cellIs" dxfId="107" priority="138" stopIfTrue="1" operator="greaterThan">
      <formula>0.0000001</formula>
    </cfRule>
  </conditionalFormatting>
  <conditionalFormatting sqref="H17 J17 L17 N17 P17">
    <cfRule type="cellIs" dxfId="106" priority="135" stopIfTrue="1" operator="equal">
      <formula>0</formula>
    </cfRule>
    <cfRule type="cellIs" dxfId="105" priority="136" stopIfTrue="1" operator="greaterThan">
      <formula>0.0000001</formula>
    </cfRule>
  </conditionalFormatting>
  <conditionalFormatting sqref="H17 J17 L17 N17 P17">
    <cfRule type="cellIs" dxfId="104" priority="133" stopIfTrue="1" operator="equal">
      <formula>0</formula>
    </cfRule>
    <cfRule type="cellIs" dxfId="103" priority="134" stopIfTrue="1" operator="greaterThan">
      <formula>0.0000001</formula>
    </cfRule>
  </conditionalFormatting>
  <conditionalFormatting sqref="H19 J19 L19 N19 P19">
    <cfRule type="cellIs" dxfId="102" priority="131" stopIfTrue="1" operator="equal">
      <formula>0</formula>
    </cfRule>
    <cfRule type="cellIs" dxfId="101" priority="132" stopIfTrue="1" operator="greaterThan">
      <formula>0.0000001</formula>
    </cfRule>
  </conditionalFormatting>
  <conditionalFormatting sqref="H19 J19 L19 N19 P19">
    <cfRule type="cellIs" dxfId="100" priority="129" stopIfTrue="1" operator="equal">
      <formula>0</formula>
    </cfRule>
    <cfRule type="cellIs" dxfId="99" priority="130" stopIfTrue="1" operator="greaterThan">
      <formula>0.0000001</formula>
    </cfRule>
  </conditionalFormatting>
  <conditionalFormatting sqref="H19 J19 L19 N19 P19">
    <cfRule type="cellIs" dxfId="98" priority="127" stopIfTrue="1" operator="equal">
      <formula>0</formula>
    </cfRule>
    <cfRule type="cellIs" dxfId="97" priority="128" stopIfTrue="1" operator="greaterThan">
      <formula>0.0000001</formula>
    </cfRule>
  </conditionalFormatting>
  <conditionalFormatting sqref="H19 J19 L19 N19 P19">
    <cfRule type="cellIs" dxfId="96" priority="125" stopIfTrue="1" operator="equal">
      <formula>0</formula>
    </cfRule>
    <cfRule type="cellIs" dxfId="95" priority="126" stopIfTrue="1" operator="greaterThan">
      <formula>0.0000001</formula>
    </cfRule>
  </conditionalFormatting>
  <conditionalFormatting sqref="H19 J19 L19 N19 P19">
    <cfRule type="cellIs" dxfId="94" priority="123" stopIfTrue="1" operator="equal">
      <formula>0</formula>
    </cfRule>
    <cfRule type="cellIs" dxfId="93" priority="124" stopIfTrue="1" operator="greaterThan">
      <formula>0.0000001</formula>
    </cfRule>
  </conditionalFormatting>
  <conditionalFormatting sqref="H19 J19 L19 N19 P19">
    <cfRule type="cellIs" dxfId="92" priority="121" stopIfTrue="1" operator="equal">
      <formula>0</formula>
    </cfRule>
    <cfRule type="cellIs" dxfId="91" priority="122" stopIfTrue="1" operator="greaterThan">
      <formula>0.0000001</formula>
    </cfRule>
  </conditionalFormatting>
  <conditionalFormatting sqref="H19 J19 L19 N19 P19">
    <cfRule type="cellIs" dxfId="90" priority="119" stopIfTrue="1" operator="equal">
      <formula>0</formula>
    </cfRule>
    <cfRule type="cellIs" dxfId="89" priority="120" stopIfTrue="1" operator="greaterThan">
      <formula>0.0000001</formula>
    </cfRule>
  </conditionalFormatting>
  <conditionalFormatting sqref="E21:P21">
    <cfRule type="cellIs" dxfId="88" priority="85" stopIfTrue="1" operator="equal">
      <formula>0</formula>
    </cfRule>
    <cfRule type="cellIs" dxfId="87" priority="86" stopIfTrue="1" operator="greaterThan">
      <formula>0.0000001</formula>
    </cfRule>
  </conditionalFormatting>
  <conditionalFormatting sqref="E21">
    <cfRule type="cellIs" dxfId="86" priority="83" stopIfTrue="1" operator="equal">
      <formula>0</formula>
    </cfRule>
    <cfRule type="cellIs" dxfId="85" priority="84" stopIfTrue="1" operator="greaterThan">
      <formula>0.0000001</formula>
    </cfRule>
  </conditionalFormatting>
  <conditionalFormatting sqref="E21">
    <cfRule type="cellIs" dxfId="84" priority="81" stopIfTrue="1" operator="equal">
      <formula>0</formula>
    </cfRule>
    <cfRule type="cellIs" dxfId="83" priority="82" stopIfTrue="1" operator="greaterThan">
      <formula>0.0000001</formula>
    </cfRule>
  </conditionalFormatting>
  <conditionalFormatting sqref="E21">
    <cfRule type="cellIs" dxfId="82" priority="79" stopIfTrue="1" operator="equal">
      <formula>0</formula>
    </cfRule>
    <cfRule type="cellIs" dxfId="81" priority="80" stopIfTrue="1" operator="greaterThan">
      <formula>0.0000001</formula>
    </cfRule>
  </conditionalFormatting>
  <conditionalFormatting sqref="E21">
    <cfRule type="cellIs" dxfId="80" priority="77" stopIfTrue="1" operator="equal">
      <formula>0</formula>
    </cfRule>
    <cfRule type="cellIs" dxfId="79" priority="78" stopIfTrue="1" operator="greaterThan">
      <formula>0.0000001</formula>
    </cfRule>
  </conditionalFormatting>
  <conditionalFormatting sqref="E21">
    <cfRule type="cellIs" dxfId="78" priority="75" stopIfTrue="1" operator="equal">
      <formula>0</formula>
    </cfRule>
    <cfRule type="cellIs" dxfId="77" priority="76" stopIfTrue="1" operator="greaterThan">
      <formula>0.0000001</formula>
    </cfRule>
  </conditionalFormatting>
  <conditionalFormatting sqref="E21">
    <cfRule type="cellIs" dxfId="76" priority="73" stopIfTrue="1" operator="equal">
      <formula>0</formula>
    </cfRule>
    <cfRule type="cellIs" dxfId="75" priority="74" stopIfTrue="1" operator="greaterThan">
      <formula>0.0000001</formula>
    </cfRule>
  </conditionalFormatting>
  <conditionalFormatting sqref="E21">
    <cfRule type="cellIs" dxfId="74" priority="71" stopIfTrue="1" operator="equal">
      <formula>0</formula>
    </cfRule>
    <cfRule type="cellIs" dxfId="73" priority="72" stopIfTrue="1" operator="greaterThan">
      <formula>0.0000001</formula>
    </cfRule>
  </conditionalFormatting>
  <conditionalFormatting sqref="F21">
    <cfRule type="cellIs" dxfId="72" priority="69" stopIfTrue="1" operator="equal">
      <formula>0</formula>
    </cfRule>
    <cfRule type="cellIs" dxfId="71" priority="70" stopIfTrue="1" operator="greaterThan">
      <formula>0.0000001</formula>
    </cfRule>
  </conditionalFormatting>
  <conditionalFormatting sqref="F21">
    <cfRule type="cellIs" dxfId="70" priority="67" stopIfTrue="1" operator="equal">
      <formula>0</formula>
    </cfRule>
    <cfRule type="cellIs" dxfId="69" priority="68" stopIfTrue="1" operator="greaterThan">
      <formula>0.0000001</formula>
    </cfRule>
  </conditionalFormatting>
  <conditionalFormatting sqref="F21">
    <cfRule type="cellIs" dxfId="68" priority="65" stopIfTrue="1" operator="equal">
      <formula>0</formula>
    </cfRule>
    <cfRule type="cellIs" dxfId="67" priority="66" stopIfTrue="1" operator="greaterThan">
      <formula>0.0000001</formula>
    </cfRule>
  </conditionalFormatting>
  <conditionalFormatting sqref="F21">
    <cfRule type="cellIs" dxfId="66" priority="63" stopIfTrue="1" operator="equal">
      <formula>0</formula>
    </cfRule>
    <cfRule type="cellIs" dxfId="65" priority="64" stopIfTrue="1" operator="greaterThan">
      <formula>0.0000001</formula>
    </cfRule>
  </conditionalFormatting>
  <conditionalFormatting sqref="F21">
    <cfRule type="cellIs" dxfId="64" priority="61" stopIfTrue="1" operator="equal">
      <formula>0</formula>
    </cfRule>
    <cfRule type="cellIs" dxfId="63" priority="62" stopIfTrue="1" operator="greaterThan">
      <formula>0.0000001</formula>
    </cfRule>
  </conditionalFormatting>
  <conditionalFormatting sqref="F21">
    <cfRule type="cellIs" dxfId="62" priority="59" stopIfTrue="1" operator="equal">
      <formula>0</formula>
    </cfRule>
    <cfRule type="cellIs" dxfId="61" priority="60" stopIfTrue="1" operator="greaterThan">
      <formula>0.0000001</formula>
    </cfRule>
  </conditionalFormatting>
  <conditionalFormatting sqref="F21">
    <cfRule type="cellIs" dxfId="60" priority="57" stopIfTrue="1" operator="equal">
      <formula>0</formula>
    </cfRule>
    <cfRule type="cellIs" dxfId="59" priority="58" stopIfTrue="1" operator="greaterThan">
      <formula>0.0000001</formula>
    </cfRule>
  </conditionalFormatting>
  <conditionalFormatting sqref="F21">
    <cfRule type="cellIs" dxfId="58" priority="55" stopIfTrue="1" operator="equal">
      <formula>0</formula>
    </cfRule>
    <cfRule type="cellIs" dxfId="57" priority="56" stopIfTrue="1" operator="greaterThan">
      <formula>0.0000001</formula>
    </cfRule>
  </conditionalFormatting>
  <conditionalFormatting sqref="F21">
    <cfRule type="cellIs" dxfId="56" priority="53" stopIfTrue="1" operator="equal">
      <formula>0</formula>
    </cfRule>
    <cfRule type="cellIs" dxfId="55" priority="54" stopIfTrue="1" operator="greaterThan">
      <formula>0.0000001</formula>
    </cfRule>
  </conditionalFormatting>
  <conditionalFormatting sqref="F21">
    <cfRule type="cellIs" dxfId="54" priority="51" stopIfTrue="1" operator="equal">
      <formula>0</formula>
    </cfRule>
    <cfRule type="cellIs" dxfId="53" priority="52" stopIfTrue="1" operator="greaterThan">
      <formula>0.0000001</formula>
    </cfRule>
  </conditionalFormatting>
  <conditionalFormatting sqref="F21">
    <cfRule type="cellIs" dxfId="52" priority="49" stopIfTrue="1" operator="equal">
      <formula>0</formula>
    </cfRule>
    <cfRule type="cellIs" dxfId="51" priority="50" stopIfTrue="1" operator="greaterThan">
      <formula>0.0000001</formula>
    </cfRule>
  </conditionalFormatting>
  <conditionalFormatting sqref="F21">
    <cfRule type="cellIs" dxfId="50" priority="47" stopIfTrue="1" operator="equal">
      <formula>0</formula>
    </cfRule>
    <cfRule type="cellIs" dxfId="49" priority="48" stopIfTrue="1" operator="greaterThan">
      <formula>0.0000001</formula>
    </cfRule>
  </conditionalFormatting>
  <conditionalFormatting sqref="F21">
    <cfRule type="cellIs" dxfId="48" priority="45" stopIfTrue="1" operator="equal">
      <formula>0</formula>
    </cfRule>
    <cfRule type="cellIs" dxfId="47" priority="46" stopIfTrue="1" operator="greaterThan">
      <formula>0.0000001</formula>
    </cfRule>
  </conditionalFormatting>
  <conditionalFormatting sqref="F21">
    <cfRule type="cellIs" dxfId="46" priority="43" stopIfTrue="1" operator="equal">
      <formula>0</formula>
    </cfRule>
    <cfRule type="cellIs" dxfId="45" priority="44" stopIfTrue="1" operator="greaterThan">
      <formula>0.0000001</formula>
    </cfRule>
  </conditionalFormatting>
  <conditionalFormatting sqref="G21 I21 K21 M21 O21">
    <cfRule type="cellIs" dxfId="44" priority="41" stopIfTrue="1" operator="equal">
      <formula>0</formula>
    </cfRule>
    <cfRule type="cellIs" dxfId="43" priority="42" stopIfTrue="1" operator="greaterThan">
      <formula>0.0000001</formula>
    </cfRule>
  </conditionalFormatting>
  <conditionalFormatting sqref="G21 I21 K21 M21 O21">
    <cfRule type="cellIs" dxfId="42" priority="39" stopIfTrue="1" operator="equal">
      <formula>0</formula>
    </cfRule>
    <cfRule type="cellIs" dxfId="41" priority="40" stopIfTrue="1" operator="greaterThan">
      <formula>0.0000001</formula>
    </cfRule>
  </conditionalFormatting>
  <conditionalFormatting sqref="G21 I21 K21 M21 O21">
    <cfRule type="cellIs" dxfId="40" priority="37" stopIfTrue="1" operator="equal">
      <formula>0</formula>
    </cfRule>
    <cfRule type="cellIs" dxfId="39" priority="38" stopIfTrue="1" operator="greaterThan">
      <formula>0.0000001</formula>
    </cfRule>
  </conditionalFormatting>
  <conditionalFormatting sqref="G21 I21 K21 M21 O21">
    <cfRule type="cellIs" dxfId="38" priority="35" stopIfTrue="1" operator="equal">
      <formula>0</formula>
    </cfRule>
    <cfRule type="cellIs" dxfId="37" priority="36" stopIfTrue="1" operator="greaterThan">
      <formula>0.0000001</formula>
    </cfRule>
  </conditionalFormatting>
  <conditionalFormatting sqref="G21 I21 K21 M21 O21">
    <cfRule type="cellIs" dxfId="36" priority="33" stopIfTrue="1" operator="equal">
      <formula>0</formula>
    </cfRule>
    <cfRule type="cellIs" dxfId="35" priority="34" stopIfTrue="1" operator="greaterThan">
      <formula>0.0000001</formula>
    </cfRule>
  </conditionalFormatting>
  <conditionalFormatting sqref="G21 I21 K21 M21 O21">
    <cfRule type="cellIs" dxfId="34" priority="31" stopIfTrue="1" operator="equal">
      <formula>0</formula>
    </cfRule>
    <cfRule type="cellIs" dxfId="33" priority="32" stopIfTrue="1" operator="greaterThan">
      <formula>0.0000001</formula>
    </cfRule>
  </conditionalFormatting>
  <conditionalFormatting sqref="G21 I21 K21 M21 O21">
    <cfRule type="cellIs" dxfId="32" priority="29" stopIfTrue="1" operator="equal">
      <formula>0</formula>
    </cfRule>
    <cfRule type="cellIs" dxfId="31" priority="30" stopIfTrue="1" operator="greaterThan">
      <formula>0.0000001</formula>
    </cfRule>
  </conditionalFormatting>
  <conditionalFormatting sqref="H21 J21 L21 N21 P21">
    <cfRule type="cellIs" dxfId="30" priority="27" stopIfTrue="1" operator="equal">
      <formula>0</formula>
    </cfRule>
    <cfRule type="cellIs" dxfId="29" priority="28" stopIfTrue="1" operator="greaterThan">
      <formula>0.0000001</formula>
    </cfRule>
  </conditionalFormatting>
  <conditionalFormatting sqref="H21 J21 L21 N21 P21">
    <cfRule type="cellIs" dxfId="28" priority="25" stopIfTrue="1" operator="equal">
      <formula>0</formula>
    </cfRule>
    <cfRule type="cellIs" dxfId="27" priority="26" stopIfTrue="1" operator="greaterThan">
      <formula>0.0000001</formula>
    </cfRule>
  </conditionalFormatting>
  <conditionalFormatting sqref="H21 J21 L21 N21 P21">
    <cfRule type="cellIs" dxfId="26" priority="23" stopIfTrue="1" operator="equal">
      <formula>0</formula>
    </cfRule>
    <cfRule type="cellIs" dxfId="25" priority="24" stopIfTrue="1" operator="greaterThan">
      <formula>0.0000001</formula>
    </cfRule>
  </conditionalFormatting>
  <conditionalFormatting sqref="H21 J21 L21 N21 P21">
    <cfRule type="cellIs" dxfId="24" priority="21" stopIfTrue="1" operator="equal">
      <formula>0</formula>
    </cfRule>
    <cfRule type="cellIs" dxfId="23" priority="22" stopIfTrue="1" operator="greaterThan">
      <formula>0.0000001</formula>
    </cfRule>
  </conditionalFormatting>
  <conditionalFormatting sqref="H21 J21 L21 N21 P21">
    <cfRule type="cellIs" dxfId="22" priority="19" stopIfTrue="1" operator="equal">
      <formula>0</formula>
    </cfRule>
    <cfRule type="cellIs" dxfId="21" priority="20" stopIfTrue="1" operator="greaterThan">
      <formula>0.0000001</formula>
    </cfRule>
  </conditionalFormatting>
  <conditionalFormatting sqref="H21 J21 L21 N21 P21">
    <cfRule type="cellIs" dxfId="20" priority="17" stopIfTrue="1" operator="equal">
      <formula>0</formula>
    </cfRule>
    <cfRule type="cellIs" dxfId="19" priority="18" stopIfTrue="1" operator="greaterThan">
      <formula>0.0000001</formula>
    </cfRule>
  </conditionalFormatting>
  <conditionalFormatting sqref="H21 J21 L21 N21 P21">
    <cfRule type="cellIs" dxfId="18" priority="15" stopIfTrue="1" operator="equal">
      <formula>0</formula>
    </cfRule>
    <cfRule type="cellIs" dxfId="17" priority="16" stopIfTrue="1" operator="greaterThan">
      <formula>0.0000001</formula>
    </cfRule>
  </conditionalFormatting>
  <conditionalFormatting sqref="H21 J21 L21 N21 P21">
    <cfRule type="cellIs" dxfId="16" priority="13" stopIfTrue="1" operator="equal">
      <formula>0</formula>
    </cfRule>
    <cfRule type="cellIs" dxfId="15" priority="14" stopIfTrue="1" operator="greaterThan">
      <formula>0.0000001</formula>
    </cfRule>
  </conditionalFormatting>
  <conditionalFormatting sqref="H21 J21 L21 N21 P21">
    <cfRule type="cellIs" dxfId="14" priority="11" stopIfTrue="1" operator="equal">
      <formula>0</formula>
    </cfRule>
    <cfRule type="cellIs" dxfId="13" priority="12" stopIfTrue="1" operator="greaterThan">
      <formula>0.0000001</formula>
    </cfRule>
  </conditionalFormatting>
  <conditionalFormatting sqref="H21 J21 L21 N21 P21">
    <cfRule type="cellIs" dxfId="12" priority="9" stopIfTrue="1" operator="equal">
      <formula>0</formula>
    </cfRule>
    <cfRule type="cellIs" dxfId="11" priority="10" stopIfTrue="1" operator="greaterThan">
      <formula>0.0000001</formula>
    </cfRule>
  </conditionalFormatting>
  <conditionalFormatting sqref="H21 J21 L21 N21 P21">
    <cfRule type="cellIs" dxfId="10" priority="7" stopIfTrue="1" operator="equal">
      <formula>0</formula>
    </cfRule>
    <cfRule type="cellIs" dxfId="9" priority="8" stopIfTrue="1" operator="greaterThan">
      <formula>0.0000001</formula>
    </cfRule>
  </conditionalFormatting>
  <conditionalFormatting sqref="H21 J21 L21 N21 P21">
    <cfRule type="cellIs" dxfId="8" priority="5" stopIfTrue="1" operator="equal">
      <formula>0</formula>
    </cfRule>
    <cfRule type="cellIs" dxfId="7" priority="6" stopIfTrue="1" operator="greaterThan">
      <formula>0.0000001</formula>
    </cfRule>
  </conditionalFormatting>
  <conditionalFormatting sqref="H21 J21 L21 N21 P21">
    <cfRule type="cellIs" dxfId="6" priority="3" stopIfTrue="1" operator="equal">
      <formula>0</formula>
    </cfRule>
    <cfRule type="cellIs" dxfId="5" priority="4" stopIfTrue="1" operator="greaterThan">
      <formula>0.0000001</formula>
    </cfRule>
  </conditionalFormatting>
  <conditionalFormatting sqref="H21 J21 L21 N21 P21">
    <cfRule type="cellIs" dxfId="4" priority="1" stopIfTrue="1" operator="equal">
      <formula>0</formula>
    </cfRule>
    <cfRule type="cellIs" dxfId="3" priority="2" stopIfTrue="1" operator="greaterThan">
      <formula>0.0000001</formula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40" firstPageNumber="0" fitToWidth="2" orientation="landscape" r:id="rId1"/>
  <headerFooter alignWithMargins="0"/>
  <colBreaks count="1" manualBreakCount="1">
    <brk id="8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view="pageBreakPreview" zoomScale="80" zoomScaleNormal="100" zoomScaleSheetLayoutView="80" workbookViewId="0">
      <selection activeCell="B5" sqref="B5"/>
    </sheetView>
  </sheetViews>
  <sheetFormatPr defaultRowHeight="15" x14ac:dyDescent="0.25"/>
  <cols>
    <col min="1" max="1" width="14" style="186" customWidth="1"/>
    <col min="2" max="2" width="62.42578125" style="5" customWidth="1"/>
    <col min="3" max="3" width="25.85546875" style="440" customWidth="1"/>
    <col min="4" max="4" width="26.28515625" style="440" customWidth="1"/>
    <col min="5" max="5" width="22" style="441" customWidth="1"/>
    <col min="6" max="6" width="9.140625" style="172"/>
    <col min="7" max="7" width="0" style="5" hidden="1" customWidth="1"/>
    <col min="8" max="8" width="15" style="5" bestFit="1" customWidth="1"/>
    <col min="9" max="256" width="9.140625" style="5"/>
    <col min="257" max="257" width="14" style="5" customWidth="1"/>
    <col min="258" max="258" width="62.42578125" style="5" customWidth="1"/>
    <col min="259" max="260" width="25.85546875" style="5" customWidth="1"/>
    <col min="261" max="261" width="22" style="5" customWidth="1"/>
    <col min="262" max="262" width="9.140625" style="5"/>
    <col min="263" max="263" width="0" style="5" hidden="1" customWidth="1"/>
    <col min="264" max="264" width="15" style="5" bestFit="1" customWidth="1"/>
    <col min="265" max="512" width="9.140625" style="5"/>
    <col min="513" max="513" width="14" style="5" customWidth="1"/>
    <col min="514" max="514" width="62.42578125" style="5" customWidth="1"/>
    <col min="515" max="516" width="25.85546875" style="5" customWidth="1"/>
    <col min="517" max="517" width="22" style="5" customWidth="1"/>
    <col min="518" max="518" width="9.140625" style="5"/>
    <col min="519" max="519" width="0" style="5" hidden="1" customWidth="1"/>
    <col min="520" max="520" width="15" style="5" bestFit="1" customWidth="1"/>
    <col min="521" max="768" width="9.140625" style="5"/>
    <col min="769" max="769" width="14" style="5" customWidth="1"/>
    <col min="770" max="770" width="62.42578125" style="5" customWidth="1"/>
    <col min="771" max="772" width="25.85546875" style="5" customWidth="1"/>
    <col min="773" max="773" width="22" style="5" customWidth="1"/>
    <col min="774" max="774" width="9.140625" style="5"/>
    <col min="775" max="775" width="0" style="5" hidden="1" customWidth="1"/>
    <col min="776" max="776" width="15" style="5" bestFit="1" customWidth="1"/>
    <col min="777" max="1024" width="9.140625" style="5"/>
    <col min="1025" max="1025" width="14" style="5" customWidth="1"/>
    <col min="1026" max="1026" width="62.42578125" style="5" customWidth="1"/>
    <col min="1027" max="1028" width="25.85546875" style="5" customWidth="1"/>
    <col min="1029" max="1029" width="22" style="5" customWidth="1"/>
    <col min="1030" max="1030" width="9.140625" style="5"/>
    <col min="1031" max="1031" width="0" style="5" hidden="1" customWidth="1"/>
    <col min="1032" max="1032" width="15" style="5" bestFit="1" customWidth="1"/>
    <col min="1033" max="1280" width="9.140625" style="5"/>
    <col min="1281" max="1281" width="14" style="5" customWidth="1"/>
    <col min="1282" max="1282" width="62.42578125" style="5" customWidth="1"/>
    <col min="1283" max="1284" width="25.85546875" style="5" customWidth="1"/>
    <col min="1285" max="1285" width="22" style="5" customWidth="1"/>
    <col min="1286" max="1286" width="9.140625" style="5"/>
    <col min="1287" max="1287" width="0" style="5" hidden="1" customWidth="1"/>
    <col min="1288" max="1288" width="15" style="5" bestFit="1" customWidth="1"/>
    <col min="1289" max="1536" width="9.140625" style="5"/>
    <col min="1537" max="1537" width="14" style="5" customWidth="1"/>
    <col min="1538" max="1538" width="62.42578125" style="5" customWidth="1"/>
    <col min="1539" max="1540" width="25.85546875" style="5" customWidth="1"/>
    <col min="1541" max="1541" width="22" style="5" customWidth="1"/>
    <col min="1542" max="1542" width="9.140625" style="5"/>
    <col min="1543" max="1543" width="0" style="5" hidden="1" customWidth="1"/>
    <col min="1544" max="1544" width="15" style="5" bestFit="1" customWidth="1"/>
    <col min="1545" max="1792" width="9.140625" style="5"/>
    <col min="1793" max="1793" width="14" style="5" customWidth="1"/>
    <col min="1794" max="1794" width="62.42578125" style="5" customWidth="1"/>
    <col min="1795" max="1796" width="25.85546875" style="5" customWidth="1"/>
    <col min="1797" max="1797" width="22" style="5" customWidth="1"/>
    <col min="1798" max="1798" width="9.140625" style="5"/>
    <col min="1799" max="1799" width="0" style="5" hidden="1" customWidth="1"/>
    <col min="1800" max="1800" width="15" style="5" bestFit="1" customWidth="1"/>
    <col min="1801" max="2048" width="9.140625" style="5"/>
    <col min="2049" max="2049" width="14" style="5" customWidth="1"/>
    <col min="2050" max="2050" width="62.42578125" style="5" customWidth="1"/>
    <col min="2051" max="2052" width="25.85546875" style="5" customWidth="1"/>
    <col min="2053" max="2053" width="22" style="5" customWidth="1"/>
    <col min="2054" max="2054" width="9.140625" style="5"/>
    <col min="2055" max="2055" width="0" style="5" hidden="1" customWidth="1"/>
    <col min="2056" max="2056" width="15" style="5" bestFit="1" customWidth="1"/>
    <col min="2057" max="2304" width="9.140625" style="5"/>
    <col min="2305" max="2305" width="14" style="5" customWidth="1"/>
    <col min="2306" max="2306" width="62.42578125" style="5" customWidth="1"/>
    <col min="2307" max="2308" width="25.85546875" style="5" customWidth="1"/>
    <col min="2309" max="2309" width="22" style="5" customWidth="1"/>
    <col min="2310" max="2310" width="9.140625" style="5"/>
    <col min="2311" max="2311" width="0" style="5" hidden="1" customWidth="1"/>
    <col min="2312" max="2312" width="15" style="5" bestFit="1" customWidth="1"/>
    <col min="2313" max="2560" width="9.140625" style="5"/>
    <col min="2561" max="2561" width="14" style="5" customWidth="1"/>
    <col min="2562" max="2562" width="62.42578125" style="5" customWidth="1"/>
    <col min="2563" max="2564" width="25.85546875" style="5" customWidth="1"/>
    <col min="2565" max="2565" width="22" style="5" customWidth="1"/>
    <col min="2566" max="2566" width="9.140625" style="5"/>
    <col min="2567" max="2567" width="0" style="5" hidden="1" customWidth="1"/>
    <col min="2568" max="2568" width="15" style="5" bestFit="1" customWidth="1"/>
    <col min="2569" max="2816" width="9.140625" style="5"/>
    <col min="2817" max="2817" width="14" style="5" customWidth="1"/>
    <col min="2818" max="2818" width="62.42578125" style="5" customWidth="1"/>
    <col min="2819" max="2820" width="25.85546875" style="5" customWidth="1"/>
    <col min="2821" max="2821" width="22" style="5" customWidth="1"/>
    <col min="2822" max="2822" width="9.140625" style="5"/>
    <col min="2823" max="2823" width="0" style="5" hidden="1" customWidth="1"/>
    <col min="2824" max="2824" width="15" style="5" bestFit="1" customWidth="1"/>
    <col min="2825" max="3072" width="9.140625" style="5"/>
    <col min="3073" max="3073" width="14" style="5" customWidth="1"/>
    <col min="3074" max="3074" width="62.42578125" style="5" customWidth="1"/>
    <col min="3075" max="3076" width="25.85546875" style="5" customWidth="1"/>
    <col min="3077" max="3077" width="22" style="5" customWidth="1"/>
    <col min="3078" max="3078" width="9.140625" style="5"/>
    <col min="3079" max="3079" width="0" style="5" hidden="1" customWidth="1"/>
    <col min="3080" max="3080" width="15" style="5" bestFit="1" customWidth="1"/>
    <col min="3081" max="3328" width="9.140625" style="5"/>
    <col min="3329" max="3329" width="14" style="5" customWidth="1"/>
    <col min="3330" max="3330" width="62.42578125" style="5" customWidth="1"/>
    <col min="3331" max="3332" width="25.85546875" style="5" customWidth="1"/>
    <col min="3333" max="3333" width="22" style="5" customWidth="1"/>
    <col min="3334" max="3334" width="9.140625" style="5"/>
    <col min="3335" max="3335" width="0" style="5" hidden="1" customWidth="1"/>
    <col min="3336" max="3336" width="15" style="5" bestFit="1" customWidth="1"/>
    <col min="3337" max="3584" width="9.140625" style="5"/>
    <col min="3585" max="3585" width="14" style="5" customWidth="1"/>
    <col min="3586" max="3586" width="62.42578125" style="5" customWidth="1"/>
    <col min="3587" max="3588" width="25.85546875" style="5" customWidth="1"/>
    <col min="3589" max="3589" width="22" style="5" customWidth="1"/>
    <col min="3590" max="3590" width="9.140625" style="5"/>
    <col min="3591" max="3591" width="0" style="5" hidden="1" customWidth="1"/>
    <col min="3592" max="3592" width="15" style="5" bestFit="1" customWidth="1"/>
    <col min="3593" max="3840" width="9.140625" style="5"/>
    <col min="3841" max="3841" width="14" style="5" customWidth="1"/>
    <col min="3842" max="3842" width="62.42578125" style="5" customWidth="1"/>
    <col min="3843" max="3844" width="25.85546875" style="5" customWidth="1"/>
    <col min="3845" max="3845" width="22" style="5" customWidth="1"/>
    <col min="3846" max="3846" width="9.140625" style="5"/>
    <col min="3847" max="3847" width="0" style="5" hidden="1" customWidth="1"/>
    <col min="3848" max="3848" width="15" style="5" bestFit="1" customWidth="1"/>
    <col min="3849" max="4096" width="9.140625" style="5"/>
    <col min="4097" max="4097" width="14" style="5" customWidth="1"/>
    <col min="4098" max="4098" width="62.42578125" style="5" customWidth="1"/>
    <col min="4099" max="4100" width="25.85546875" style="5" customWidth="1"/>
    <col min="4101" max="4101" width="22" style="5" customWidth="1"/>
    <col min="4102" max="4102" width="9.140625" style="5"/>
    <col min="4103" max="4103" width="0" style="5" hidden="1" customWidth="1"/>
    <col min="4104" max="4104" width="15" style="5" bestFit="1" customWidth="1"/>
    <col min="4105" max="4352" width="9.140625" style="5"/>
    <col min="4353" max="4353" width="14" style="5" customWidth="1"/>
    <col min="4354" max="4354" width="62.42578125" style="5" customWidth="1"/>
    <col min="4355" max="4356" width="25.85546875" style="5" customWidth="1"/>
    <col min="4357" max="4357" width="22" style="5" customWidth="1"/>
    <col min="4358" max="4358" width="9.140625" style="5"/>
    <col min="4359" max="4359" width="0" style="5" hidden="1" customWidth="1"/>
    <col min="4360" max="4360" width="15" style="5" bestFit="1" customWidth="1"/>
    <col min="4361" max="4608" width="9.140625" style="5"/>
    <col min="4609" max="4609" width="14" style="5" customWidth="1"/>
    <col min="4610" max="4610" width="62.42578125" style="5" customWidth="1"/>
    <col min="4611" max="4612" width="25.85546875" style="5" customWidth="1"/>
    <col min="4613" max="4613" width="22" style="5" customWidth="1"/>
    <col min="4614" max="4614" width="9.140625" style="5"/>
    <col min="4615" max="4615" width="0" style="5" hidden="1" customWidth="1"/>
    <col min="4616" max="4616" width="15" style="5" bestFit="1" customWidth="1"/>
    <col min="4617" max="4864" width="9.140625" style="5"/>
    <col min="4865" max="4865" width="14" style="5" customWidth="1"/>
    <col min="4866" max="4866" width="62.42578125" style="5" customWidth="1"/>
    <col min="4867" max="4868" width="25.85546875" style="5" customWidth="1"/>
    <col min="4869" max="4869" width="22" style="5" customWidth="1"/>
    <col min="4870" max="4870" width="9.140625" style="5"/>
    <col min="4871" max="4871" width="0" style="5" hidden="1" customWidth="1"/>
    <col min="4872" max="4872" width="15" style="5" bestFit="1" customWidth="1"/>
    <col min="4873" max="5120" width="9.140625" style="5"/>
    <col min="5121" max="5121" width="14" style="5" customWidth="1"/>
    <col min="5122" max="5122" width="62.42578125" style="5" customWidth="1"/>
    <col min="5123" max="5124" width="25.85546875" style="5" customWidth="1"/>
    <col min="5125" max="5125" width="22" style="5" customWidth="1"/>
    <col min="5126" max="5126" width="9.140625" style="5"/>
    <col min="5127" max="5127" width="0" style="5" hidden="1" customWidth="1"/>
    <col min="5128" max="5128" width="15" style="5" bestFit="1" customWidth="1"/>
    <col min="5129" max="5376" width="9.140625" style="5"/>
    <col min="5377" max="5377" width="14" style="5" customWidth="1"/>
    <col min="5378" max="5378" width="62.42578125" style="5" customWidth="1"/>
    <col min="5379" max="5380" width="25.85546875" style="5" customWidth="1"/>
    <col min="5381" max="5381" width="22" style="5" customWidth="1"/>
    <col min="5382" max="5382" width="9.140625" style="5"/>
    <col min="5383" max="5383" width="0" style="5" hidden="1" customWidth="1"/>
    <col min="5384" max="5384" width="15" style="5" bestFit="1" customWidth="1"/>
    <col min="5385" max="5632" width="9.140625" style="5"/>
    <col min="5633" max="5633" width="14" style="5" customWidth="1"/>
    <col min="5634" max="5634" width="62.42578125" style="5" customWidth="1"/>
    <col min="5635" max="5636" width="25.85546875" style="5" customWidth="1"/>
    <col min="5637" max="5637" width="22" style="5" customWidth="1"/>
    <col min="5638" max="5638" width="9.140625" style="5"/>
    <col min="5639" max="5639" width="0" style="5" hidden="1" customWidth="1"/>
    <col min="5640" max="5640" width="15" style="5" bestFit="1" customWidth="1"/>
    <col min="5641" max="5888" width="9.140625" style="5"/>
    <col min="5889" max="5889" width="14" style="5" customWidth="1"/>
    <col min="5890" max="5890" width="62.42578125" style="5" customWidth="1"/>
    <col min="5891" max="5892" width="25.85546875" style="5" customWidth="1"/>
    <col min="5893" max="5893" width="22" style="5" customWidth="1"/>
    <col min="5894" max="5894" width="9.140625" style="5"/>
    <col min="5895" max="5895" width="0" style="5" hidden="1" customWidth="1"/>
    <col min="5896" max="5896" width="15" style="5" bestFit="1" customWidth="1"/>
    <col min="5897" max="6144" width="9.140625" style="5"/>
    <col min="6145" max="6145" width="14" style="5" customWidth="1"/>
    <col min="6146" max="6146" width="62.42578125" style="5" customWidth="1"/>
    <col min="6147" max="6148" width="25.85546875" style="5" customWidth="1"/>
    <col min="6149" max="6149" width="22" style="5" customWidth="1"/>
    <col min="6150" max="6150" width="9.140625" style="5"/>
    <col min="6151" max="6151" width="0" style="5" hidden="1" customWidth="1"/>
    <col min="6152" max="6152" width="15" style="5" bestFit="1" customWidth="1"/>
    <col min="6153" max="6400" width="9.140625" style="5"/>
    <col min="6401" max="6401" width="14" style="5" customWidth="1"/>
    <col min="6402" max="6402" width="62.42578125" style="5" customWidth="1"/>
    <col min="6403" max="6404" width="25.85546875" style="5" customWidth="1"/>
    <col min="6405" max="6405" width="22" style="5" customWidth="1"/>
    <col min="6406" max="6406" width="9.140625" style="5"/>
    <col min="6407" max="6407" width="0" style="5" hidden="1" customWidth="1"/>
    <col min="6408" max="6408" width="15" style="5" bestFit="1" customWidth="1"/>
    <col min="6409" max="6656" width="9.140625" style="5"/>
    <col min="6657" max="6657" width="14" style="5" customWidth="1"/>
    <col min="6658" max="6658" width="62.42578125" style="5" customWidth="1"/>
    <col min="6659" max="6660" width="25.85546875" style="5" customWidth="1"/>
    <col min="6661" max="6661" width="22" style="5" customWidth="1"/>
    <col min="6662" max="6662" width="9.140625" style="5"/>
    <col min="6663" max="6663" width="0" style="5" hidden="1" customWidth="1"/>
    <col min="6664" max="6664" width="15" style="5" bestFit="1" customWidth="1"/>
    <col min="6665" max="6912" width="9.140625" style="5"/>
    <col min="6913" max="6913" width="14" style="5" customWidth="1"/>
    <col min="6914" max="6914" width="62.42578125" style="5" customWidth="1"/>
    <col min="6915" max="6916" width="25.85546875" style="5" customWidth="1"/>
    <col min="6917" max="6917" width="22" style="5" customWidth="1"/>
    <col min="6918" max="6918" width="9.140625" style="5"/>
    <col min="6919" max="6919" width="0" style="5" hidden="1" customWidth="1"/>
    <col min="6920" max="6920" width="15" style="5" bestFit="1" customWidth="1"/>
    <col min="6921" max="7168" width="9.140625" style="5"/>
    <col min="7169" max="7169" width="14" style="5" customWidth="1"/>
    <col min="7170" max="7170" width="62.42578125" style="5" customWidth="1"/>
    <col min="7171" max="7172" width="25.85546875" style="5" customWidth="1"/>
    <col min="7173" max="7173" width="22" style="5" customWidth="1"/>
    <col min="7174" max="7174" width="9.140625" style="5"/>
    <col min="7175" max="7175" width="0" style="5" hidden="1" customWidth="1"/>
    <col min="7176" max="7176" width="15" style="5" bestFit="1" customWidth="1"/>
    <col min="7177" max="7424" width="9.140625" style="5"/>
    <col min="7425" max="7425" width="14" style="5" customWidth="1"/>
    <col min="7426" max="7426" width="62.42578125" style="5" customWidth="1"/>
    <col min="7427" max="7428" width="25.85546875" style="5" customWidth="1"/>
    <col min="7429" max="7429" width="22" style="5" customWidth="1"/>
    <col min="7430" max="7430" width="9.140625" style="5"/>
    <col min="7431" max="7431" width="0" style="5" hidden="1" customWidth="1"/>
    <col min="7432" max="7432" width="15" style="5" bestFit="1" customWidth="1"/>
    <col min="7433" max="7680" width="9.140625" style="5"/>
    <col min="7681" max="7681" width="14" style="5" customWidth="1"/>
    <col min="7682" max="7682" width="62.42578125" style="5" customWidth="1"/>
    <col min="7683" max="7684" width="25.85546875" style="5" customWidth="1"/>
    <col min="7685" max="7685" width="22" style="5" customWidth="1"/>
    <col min="7686" max="7686" width="9.140625" style="5"/>
    <col min="7687" max="7687" width="0" style="5" hidden="1" customWidth="1"/>
    <col min="7688" max="7688" width="15" style="5" bestFit="1" customWidth="1"/>
    <col min="7689" max="7936" width="9.140625" style="5"/>
    <col min="7937" max="7937" width="14" style="5" customWidth="1"/>
    <col min="7938" max="7938" width="62.42578125" style="5" customWidth="1"/>
    <col min="7939" max="7940" width="25.85546875" style="5" customWidth="1"/>
    <col min="7941" max="7941" width="22" style="5" customWidth="1"/>
    <col min="7942" max="7942" width="9.140625" style="5"/>
    <col min="7943" max="7943" width="0" style="5" hidden="1" customWidth="1"/>
    <col min="7944" max="7944" width="15" style="5" bestFit="1" customWidth="1"/>
    <col min="7945" max="8192" width="9.140625" style="5"/>
    <col min="8193" max="8193" width="14" style="5" customWidth="1"/>
    <col min="8194" max="8194" width="62.42578125" style="5" customWidth="1"/>
    <col min="8195" max="8196" width="25.85546875" style="5" customWidth="1"/>
    <col min="8197" max="8197" width="22" style="5" customWidth="1"/>
    <col min="8198" max="8198" width="9.140625" style="5"/>
    <col min="8199" max="8199" width="0" style="5" hidden="1" customWidth="1"/>
    <col min="8200" max="8200" width="15" style="5" bestFit="1" customWidth="1"/>
    <col min="8201" max="8448" width="9.140625" style="5"/>
    <col min="8449" max="8449" width="14" style="5" customWidth="1"/>
    <col min="8450" max="8450" width="62.42578125" style="5" customWidth="1"/>
    <col min="8451" max="8452" width="25.85546875" style="5" customWidth="1"/>
    <col min="8453" max="8453" width="22" style="5" customWidth="1"/>
    <col min="8454" max="8454" width="9.140625" style="5"/>
    <col min="8455" max="8455" width="0" style="5" hidden="1" customWidth="1"/>
    <col min="8456" max="8456" width="15" style="5" bestFit="1" customWidth="1"/>
    <col min="8457" max="8704" width="9.140625" style="5"/>
    <col min="8705" max="8705" width="14" style="5" customWidth="1"/>
    <col min="8706" max="8706" width="62.42578125" style="5" customWidth="1"/>
    <col min="8707" max="8708" width="25.85546875" style="5" customWidth="1"/>
    <col min="8709" max="8709" width="22" style="5" customWidth="1"/>
    <col min="8710" max="8710" width="9.140625" style="5"/>
    <col min="8711" max="8711" width="0" style="5" hidden="1" customWidth="1"/>
    <col min="8712" max="8712" width="15" style="5" bestFit="1" customWidth="1"/>
    <col min="8713" max="8960" width="9.140625" style="5"/>
    <col min="8961" max="8961" width="14" style="5" customWidth="1"/>
    <col min="8962" max="8962" width="62.42578125" style="5" customWidth="1"/>
    <col min="8963" max="8964" width="25.85546875" style="5" customWidth="1"/>
    <col min="8965" max="8965" width="22" style="5" customWidth="1"/>
    <col min="8966" max="8966" width="9.140625" style="5"/>
    <col min="8967" max="8967" width="0" style="5" hidden="1" customWidth="1"/>
    <col min="8968" max="8968" width="15" style="5" bestFit="1" customWidth="1"/>
    <col min="8969" max="9216" width="9.140625" style="5"/>
    <col min="9217" max="9217" width="14" style="5" customWidth="1"/>
    <col min="9218" max="9218" width="62.42578125" style="5" customWidth="1"/>
    <col min="9219" max="9220" width="25.85546875" style="5" customWidth="1"/>
    <col min="9221" max="9221" width="22" style="5" customWidth="1"/>
    <col min="9222" max="9222" width="9.140625" style="5"/>
    <col min="9223" max="9223" width="0" style="5" hidden="1" customWidth="1"/>
    <col min="9224" max="9224" width="15" style="5" bestFit="1" customWidth="1"/>
    <col min="9225" max="9472" width="9.140625" style="5"/>
    <col min="9473" max="9473" width="14" style="5" customWidth="1"/>
    <col min="9474" max="9474" width="62.42578125" style="5" customWidth="1"/>
    <col min="9475" max="9476" width="25.85546875" style="5" customWidth="1"/>
    <col min="9477" max="9477" width="22" style="5" customWidth="1"/>
    <col min="9478" max="9478" width="9.140625" style="5"/>
    <col min="9479" max="9479" width="0" style="5" hidden="1" customWidth="1"/>
    <col min="9480" max="9480" width="15" style="5" bestFit="1" customWidth="1"/>
    <col min="9481" max="9728" width="9.140625" style="5"/>
    <col min="9729" max="9729" width="14" style="5" customWidth="1"/>
    <col min="9730" max="9730" width="62.42578125" style="5" customWidth="1"/>
    <col min="9731" max="9732" width="25.85546875" style="5" customWidth="1"/>
    <col min="9733" max="9733" width="22" style="5" customWidth="1"/>
    <col min="9734" max="9734" width="9.140625" style="5"/>
    <col min="9735" max="9735" width="0" style="5" hidden="1" customWidth="1"/>
    <col min="9736" max="9736" width="15" style="5" bestFit="1" customWidth="1"/>
    <col min="9737" max="9984" width="9.140625" style="5"/>
    <col min="9985" max="9985" width="14" style="5" customWidth="1"/>
    <col min="9986" max="9986" width="62.42578125" style="5" customWidth="1"/>
    <col min="9987" max="9988" width="25.85546875" style="5" customWidth="1"/>
    <col min="9989" max="9989" width="22" style="5" customWidth="1"/>
    <col min="9990" max="9990" width="9.140625" style="5"/>
    <col min="9991" max="9991" width="0" style="5" hidden="1" customWidth="1"/>
    <col min="9992" max="9992" width="15" style="5" bestFit="1" customWidth="1"/>
    <col min="9993" max="10240" width="9.140625" style="5"/>
    <col min="10241" max="10241" width="14" style="5" customWidth="1"/>
    <col min="10242" max="10242" width="62.42578125" style="5" customWidth="1"/>
    <col min="10243" max="10244" width="25.85546875" style="5" customWidth="1"/>
    <col min="10245" max="10245" width="22" style="5" customWidth="1"/>
    <col min="10246" max="10246" width="9.140625" style="5"/>
    <col min="10247" max="10247" width="0" style="5" hidden="1" customWidth="1"/>
    <col min="10248" max="10248" width="15" style="5" bestFit="1" customWidth="1"/>
    <col min="10249" max="10496" width="9.140625" style="5"/>
    <col min="10497" max="10497" width="14" style="5" customWidth="1"/>
    <col min="10498" max="10498" width="62.42578125" style="5" customWidth="1"/>
    <col min="10499" max="10500" width="25.85546875" style="5" customWidth="1"/>
    <col min="10501" max="10501" width="22" style="5" customWidth="1"/>
    <col min="10502" max="10502" width="9.140625" style="5"/>
    <col min="10503" max="10503" width="0" style="5" hidden="1" customWidth="1"/>
    <col min="10504" max="10504" width="15" style="5" bestFit="1" customWidth="1"/>
    <col min="10505" max="10752" width="9.140625" style="5"/>
    <col min="10753" max="10753" width="14" style="5" customWidth="1"/>
    <col min="10754" max="10754" width="62.42578125" style="5" customWidth="1"/>
    <col min="10755" max="10756" width="25.85546875" style="5" customWidth="1"/>
    <col min="10757" max="10757" width="22" style="5" customWidth="1"/>
    <col min="10758" max="10758" width="9.140625" style="5"/>
    <col min="10759" max="10759" width="0" style="5" hidden="1" customWidth="1"/>
    <col min="10760" max="10760" width="15" style="5" bestFit="1" customWidth="1"/>
    <col min="10761" max="11008" width="9.140625" style="5"/>
    <col min="11009" max="11009" width="14" style="5" customWidth="1"/>
    <col min="11010" max="11010" width="62.42578125" style="5" customWidth="1"/>
    <col min="11011" max="11012" width="25.85546875" style="5" customWidth="1"/>
    <col min="11013" max="11013" width="22" style="5" customWidth="1"/>
    <col min="11014" max="11014" width="9.140625" style="5"/>
    <col min="11015" max="11015" width="0" style="5" hidden="1" customWidth="1"/>
    <col min="11016" max="11016" width="15" style="5" bestFit="1" customWidth="1"/>
    <col min="11017" max="11264" width="9.140625" style="5"/>
    <col min="11265" max="11265" width="14" style="5" customWidth="1"/>
    <col min="11266" max="11266" width="62.42578125" style="5" customWidth="1"/>
    <col min="11267" max="11268" width="25.85546875" style="5" customWidth="1"/>
    <col min="11269" max="11269" width="22" style="5" customWidth="1"/>
    <col min="11270" max="11270" width="9.140625" style="5"/>
    <col min="11271" max="11271" width="0" style="5" hidden="1" customWidth="1"/>
    <col min="11272" max="11272" width="15" style="5" bestFit="1" customWidth="1"/>
    <col min="11273" max="11520" width="9.140625" style="5"/>
    <col min="11521" max="11521" width="14" style="5" customWidth="1"/>
    <col min="11522" max="11522" width="62.42578125" style="5" customWidth="1"/>
    <col min="11523" max="11524" width="25.85546875" style="5" customWidth="1"/>
    <col min="11525" max="11525" width="22" style="5" customWidth="1"/>
    <col min="11526" max="11526" width="9.140625" style="5"/>
    <col min="11527" max="11527" width="0" style="5" hidden="1" customWidth="1"/>
    <col min="11528" max="11528" width="15" style="5" bestFit="1" customWidth="1"/>
    <col min="11529" max="11776" width="9.140625" style="5"/>
    <col min="11777" max="11777" width="14" style="5" customWidth="1"/>
    <col min="11778" max="11778" width="62.42578125" style="5" customWidth="1"/>
    <col min="11779" max="11780" width="25.85546875" style="5" customWidth="1"/>
    <col min="11781" max="11781" width="22" style="5" customWidth="1"/>
    <col min="11782" max="11782" width="9.140625" style="5"/>
    <col min="11783" max="11783" width="0" style="5" hidden="1" customWidth="1"/>
    <col min="11784" max="11784" width="15" style="5" bestFit="1" customWidth="1"/>
    <col min="11785" max="12032" width="9.140625" style="5"/>
    <col min="12033" max="12033" width="14" style="5" customWidth="1"/>
    <col min="12034" max="12034" width="62.42578125" style="5" customWidth="1"/>
    <col min="12035" max="12036" width="25.85546875" style="5" customWidth="1"/>
    <col min="12037" max="12037" width="22" style="5" customWidth="1"/>
    <col min="12038" max="12038" width="9.140625" style="5"/>
    <col min="12039" max="12039" width="0" style="5" hidden="1" customWidth="1"/>
    <col min="12040" max="12040" width="15" style="5" bestFit="1" customWidth="1"/>
    <col min="12041" max="12288" width="9.140625" style="5"/>
    <col min="12289" max="12289" width="14" style="5" customWidth="1"/>
    <col min="12290" max="12290" width="62.42578125" style="5" customWidth="1"/>
    <col min="12291" max="12292" width="25.85546875" style="5" customWidth="1"/>
    <col min="12293" max="12293" width="22" style="5" customWidth="1"/>
    <col min="12294" max="12294" width="9.140625" style="5"/>
    <col min="12295" max="12295" width="0" style="5" hidden="1" customWidth="1"/>
    <col min="12296" max="12296" width="15" style="5" bestFit="1" customWidth="1"/>
    <col min="12297" max="12544" width="9.140625" style="5"/>
    <col min="12545" max="12545" width="14" style="5" customWidth="1"/>
    <col min="12546" max="12546" width="62.42578125" style="5" customWidth="1"/>
    <col min="12547" max="12548" width="25.85546875" style="5" customWidth="1"/>
    <col min="12549" max="12549" width="22" style="5" customWidth="1"/>
    <col min="12550" max="12550" width="9.140625" style="5"/>
    <col min="12551" max="12551" width="0" style="5" hidden="1" customWidth="1"/>
    <col min="12552" max="12552" width="15" style="5" bestFit="1" customWidth="1"/>
    <col min="12553" max="12800" width="9.140625" style="5"/>
    <col min="12801" max="12801" width="14" style="5" customWidth="1"/>
    <col min="12802" max="12802" width="62.42578125" style="5" customWidth="1"/>
    <col min="12803" max="12804" width="25.85546875" style="5" customWidth="1"/>
    <col min="12805" max="12805" width="22" style="5" customWidth="1"/>
    <col min="12806" max="12806" width="9.140625" style="5"/>
    <col min="12807" max="12807" width="0" style="5" hidden="1" customWidth="1"/>
    <col min="12808" max="12808" width="15" style="5" bestFit="1" customWidth="1"/>
    <col min="12809" max="13056" width="9.140625" style="5"/>
    <col min="13057" max="13057" width="14" style="5" customWidth="1"/>
    <col min="13058" max="13058" width="62.42578125" style="5" customWidth="1"/>
    <col min="13059" max="13060" width="25.85546875" style="5" customWidth="1"/>
    <col min="13061" max="13061" width="22" style="5" customWidth="1"/>
    <col min="13062" max="13062" width="9.140625" style="5"/>
    <col min="13063" max="13063" width="0" style="5" hidden="1" customWidth="1"/>
    <col min="13064" max="13064" width="15" style="5" bestFit="1" customWidth="1"/>
    <col min="13065" max="13312" width="9.140625" style="5"/>
    <col min="13313" max="13313" width="14" style="5" customWidth="1"/>
    <col min="13314" max="13314" width="62.42578125" style="5" customWidth="1"/>
    <col min="13315" max="13316" width="25.85546875" style="5" customWidth="1"/>
    <col min="13317" max="13317" width="22" style="5" customWidth="1"/>
    <col min="13318" max="13318" width="9.140625" style="5"/>
    <col min="13319" max="13319" width="0" style="5" hidden="1" customWidth="1"/>
    <col min="13320" max="13320" width="15" style="5" bestFit="1" customWidth="1"/>
    <col min="13321" max="13568" width="9.140625" style="5"/>
    <col min="13569" max="13569" width="14" style="5" customWidth="1"/>
    <col min="13570" max="13570" width="62.42578125" style="5" customWidth="1"/>
    <col min="13571" max="13572" width="25.85546875" style="5" customWidth="1"/>
    <col min="13573" max="13573" width="22" style="5" customWidth="1"/>
    <col min="13574" max="13574" width="9.140625" style="5"/>
    <col min="13575" max="13575" width="0" style="5" hidden="1" customWidth="1"/>
    <col min="13576" max="13576" width="15" style="5" bestFit="1" customWidth="1"/>
    <col min="13577" max="13824" width="9.140625" style="5"/>
    <col min="13825" max="13825" width="14" style="5" customWidth="1"/>
    <col min="13826" max="13826" width="62.42578125" style="5" customWidth="1"/>
    <col min="13827" max="13828" width="25.85546875" style="5" customWidth="1"/>
    <col min="13829" max="13829" width="22" style="5" customWidth="1"/>
    <col min="13830" max="13830" width="9.140625" style="5"/>
    <col min="13831" max="13831" width="0" style="5" hidden="1" customWidth="1"/>
    <col min="13832" max="13832" width="15" style="5" bestFit="1" customWidth="1"/>
    <col min="13833" max="14080" width="9.140625" style="5"/>
    <col min="14081" max="14081" width="14" style="5" customWidth="1"/>
    <col min="14082" max="14082" width="62.42578125" style="5" customWidth="1"/>
    <col min="14083" max="14084" width="25.85546875" style="5" customWidth="1"/>
    <col min="14085" max="14085" width="22" style="5" customWidth="1"/>
    <col min="14086" max="14086" width="9.140625" style="5"/>
    <col min="14087" max="14087" width="0" style="5" hidden="1" customWidth="1"/>
    <col min="14088" max="14088" width="15" style="5" bestFit="1" customWidth="1"/>
    <col min="14089" max="14336" width="9.140625" style="5"/>
    <col min="14337" max="14337" width="14" style="5" customWidth="1"/>
    <col min="14338" max="14338" width="62.42578125" style="5" customWidth="1"/>
    <col min="14339" max="14340" width="25.85546875" style="5" customWidth="1"/>
    <col min="14341" max="14341" width="22" style="5" customWidth="1"/>
    <col min="14342" max="14342" width="9.140625" style="5"/>
    <col min="14343" max="14343" width="0" style="5" hidden="1" customWidth="1"/>
    <col min="14344" max="14344" width="15" style="5" bestFit="1" customWidth="1"/>
    <col min="14345" max="14592" width="9.140625" style="5"/>
    <col min="14593" max="14593" width="14" style="5" customWidth="1"/>
    <col min="14594" max="14594" width="62.42578125" style="5" customWidth="1"/>
    <col min="14595" max="14596" width="25.85546875" style="5" customWidth="1"/>
    <col min="14597" max="14597" width="22" style="5" customWidth="1"/>
    <col min="14598" max="14598" width="9.140625" style="5"/>
    <col min="14599" max="14599" width="0" style="5" hidden="1" customWidth="1"/>
    <col min="14600" max="14600" width="15" style="5" bestFit="1" customWidth="1"/>
    <col min="14601" max="14848" width="9.140625" style="5"/>
    <col min="14849" max="14849" width="14" style="5" customWidth="1"/>
    <col min="14850" max="14850" width="62.42578125" style="5" customWidth="1"/>
    <col min="14851" max="14852" width="25.85546875" style="5" customWidth="1"/>
    <col min="14853" max="14853" width="22" style="5" customWidth="1"/>
    <col min="14854" max="14854" width="9.140625" style="5"/>
    <col min="14855" max="14855" width="0" style="5" hidden="1" customWidth="1"/>
    <col min="14856" max="14856" width="15" style="5" bestFit="1" customWidth="1"/>
    <col min="14857" max="15104" width="9.140625" style="5"/>
    <col min="15105" max="15105" width="14" style="5" customWidth="1"/>
    <col min="15106" max="15106" width="62.42578125" style="5" customWidth="1"/>
    <col min="15107" max="15108" width="25.85546875" style="5" customWidth="1"/>
    <col min="15109" max="15109" width="22" style="5" customWidth="1"/>
    <col min="15110" max="15110" width="9.140625" style="5"/>
    <col min="15111" max="15111" width="0" style="5" hidden="1" customWidth="1"/>
    <col min="15112" max="15112" width="15" style="5" bestFit="1" customWidth="1"/>
    <col min="15113" max="15360" width="9.140625" style="5"/>
    <col min="15361" max="15361" width="14" style="5" customWidth="1"/>
    <col min="15362" max="15362" width="62.42578125" style="5" customWidth="1"/>
    <col min="15363" max="15364" width="25.85546875" style="5" customWidth="1"/>
    <col min="15365" max="15365" width="22" style="5" customWidth="1"/>
    <col min="15366" max="15366" width="9.140625" style="5"/>
    <col min="15367" max="15367" width="0" style="5" hidden="1" customWidth="1"/>
    <col min="15368" max="15368" width="15" style="5" bestFit="1" customWidth="1"/>
    <col min="15369" max="15616" width="9.140625" style="5"/>
    <col min="15617" max="15617" width="14" style="5" customWidth="1"/>
    <col min="15618" max="15618" width="62.42578125" style="5" customWidth="1"/>
    <col min="15619" max="15620" width="25.85546875" style="5" customWidth="1"/>
    <col min="15621" max="15621" width="22" style="5" customWidth="1"/>
    <col min="15622" max="15622" width="9.140625" style="5"/>
    <col min="15623" max="15623" width="0" style="5" hidden="1" customWidth="1"/>
    <col min="15624" max="15624" width="15" style="5" bestFit="1" customWidth="1"/>
    <col min="15625" max="15872" width="9.140625" style="5"/>
    <col min="15873" max="15873" width="14" style="5" customWidth="1"/>
    <col min="15874" max="15874" width="62.42578125" style="5" customWidth="1"/>
    <col min="15875" max="15876" width="25.85546875" style="5" customWidth="1"/>
    <col min="15877" max="15877" width="22" style="5" customWidth="1"/>
    <col min="15878" max="15878" width="9.140625" style="5"/>
    <col min="15879" max="15879" width="0" style="5" hidden="1" customWidth="1"/>
    <col min="15880" max="15880" width="15" style="5" bestFit="1" customWidth="1"/>
    <col min="15881" max="16128" width="9.140625" style="5"/>
    <col min="16129" max="16129" width="14" style="5" customWidth="1"/>
    <col min="16130" max="16130" width="62.42578125" style="5" customWidth="1"/>
    <col min="16131" max="16132" width="25.85546875" style="5" customWidth="1"/>
    <col min="16133" max="16133" width="22" style="5" customWidth="1"/>
    <col min="16134" max="16134" width="9.140625" style="5"/>
    <col min="16135" max="16135" width="0" style="5" hidden="1" customWidth="1"/>
    <col min="16136" max="16136" width="15" style="5" bestFit="1" customWidth="1"/>
    <col min="16137" max="16384" width="9.140625" style="5"/>
  </cols>
  <sheetData>
    <row r="1" spans="1:9" ht="30.75" customHeight="1" x14ac:dyDescent="0.25">
      <c r="A1" s="442"/>
      <c r="B1" s="370"/>
      <c r="C1" s="370"/>
      <c r="D1" s="370"/>
      <c r="E1" s="370"/>
      <c r="F1" s="4"/>
      <c r="G1" s="4"/>
    </row>
    <row r="2" spans="1:9" ht="11.25" customHeight="1" x14ac:dyDescent="0.25">
      <c r="A2" s="442"/>
      <c r="B2" s="373"/>
      <c r="C2" s="373"/>
      <c r="D2" s="373"/>
      <c r="E2" s="373"/>
      <c r="F2" s="7"/>
      <c r="G2" s="7"/>
    </row>
    <row r="3" spans="1:9" ht="9.9499999999999993" customHeight="1" x14ac:dyDescent="0.25">
      <c r="A3" s="442"/>
      <c r="B3" s="373"/>
      <c r="C3" s="373"/>
      <c r="D3" s="373"/>
      <c r="E3" s="373"/>
      <c r="F3" s="7"/>
      <c r="G3" s="7"/>
    </row>
    <row r="4" spans="1:9" ht="18" x14ac:dyDescent="0.25">
      <c r="A4" s="442"/>
      <c r="B4" s="376"/>
      <c r="C4" s="376"/>
      <c r="D4" s="376"/>
      <c r="E4" s="376"/>
      <c r="F4" s="10"/>
      <c r="G4" s="10"/>
    </row>
    <row r="5" spans="1:9" ht="26.1" customHeight="1" thickBot="1" x14ac:dyDescent="0.3">
      <c r="A5" s="442"/>
      <c r="B5" s="378"/>
      <c r="C5" s="443"/>
      <c r="D5" s="443"/>
      <c r="E5" s="443"/>
      <c r="F5" s="385"/>
      <c r="G5" s="14"/>
      <c r="I5" s="13"/>
    </row>
    <row r="6" spans="1:9" s="24" customFormat="1" ht="18" customHeight="1" x14ac:dyDescent="0.25">
      <c r="A6" s="386" t="s">
        <v>26</v>
      </c>
      <c r="B6" s="387" t="str">
        <f>ORÇAMENTO!D16</f>
        <v>ATA DE RECAPEAMENTO EM DIVERSAS VIAS DO MUNICÍPIO DE ITAPEVI</v>
      </c>
      <c r="C6" s="387"/>
      <c r="D6" s="387"/>
      <c r="E6" s="388"/>
      <c r="F6" s="25"/>
      <c r="G6" s="25"/>
    </row>
    <row r="7" spans="1:9" s="24" customFormat="1" ht="8.25" customHeight="1" x14ac:dyDescent="0.25">
      <c r="A7" s="389"/>
      <c r="B7" s="25"/>
      <c r="C7" s="192"/>
      <c r="D7" s="192"/>
      <c r="E7" s="390"/>
      <c r="F7" s="391"/>
      <c r="G7" s="392"/>
      <c r="I7" s="192"/>
    </row>
    <row r="8" spans="1:9" s="24" customFormat="1" ht="18" customHeight="1" x14ac:dyDescent="0.25">
      <c r="A8" s="393" t="s">
        <v>67</v>
      </c>
      <c r="B8" s="323"/>
      <c r="D8" s="30" t="s">
        <v>68</v>
      </c>
      <c r="E8" s="394" t="e">
        <f>#REF!</f>
        <v>#REF!</v>
      </c>
      <c r="F8" s="391"/>
      <c r="G8" s="392"/>
    </row>
    <row r="9" spans="1:9" s="24" customFormat="1" ht="8.25" customHeight="1" x14ac:dyDescent="0.25">
      <c r="A9" s="389"/>
      <c r="B9" s="25"/>
      <c r="D9" s="395"/>
      <c r="E9" s="396"/>
      <c r="F9" s="391"/>
      <c r="G9" s="392"/>
      <c r="I9" s="192"/>
    </row>
    <row r="10" spans="1:9" s="24" customFormat="1" ht="15.75" x14ac:dyDescent="0.25">
      <c r="A10" s="200" t="s">
        <v>30</v>
      </c>
      <c r="B10" s="196" t="str">
        <f>ORÇAMENTO!D20</f>
        <v>ITAPEVI/SP</v>
      </c>
      <c r="D10" s="30" t="s">
        <v>31</v>
      </c>
      <c r="E10" s="397">
        <f>D24</f>
        <v>0</v>
      </c>
      <c r="F10" s="398"/>
      <c r="G10" s="398"/>
      <c r="H10" s="399"/>
    </row>
    <row r="11" spans="1:9" s="24" customFormat="1" ht="8.25" customHeight="1" x14ac:dyDescent="0.25">
      <c r="A11" s="200"/>
      <c r="B11" s="25"/>
      <c r="D11" s="395"/>
      <c r="E11" s="396"/>
      <c r="F11" s="391"/>
      <c r="G11" s="392"/>
      <c r="H11" s="399"/>
      <c r="I11" s="192"/>
    </row>
    <row r="12" spans="1:9" s="24" customFormat="1" ht="15.75" x14ac:dyDescent="0.25">
      <c r="A12" s="200" t="s">
        <v>32</v>
      </c>
      <c r="B12" s="323" t="str">
        <f>ORÇAMENTO!D22</f>
        <v>Siurb-Jul/22; CDHU-187.</v>
      </c>
      <c r="C12" s="323"/>
      <c r="D12" s="30" t="str">
        <f>ORÇAMENTO!F22</f>
        <v>Invest./Área:</v>
      </c>
      <c r="E12" s="400" t="e">
        <f>E10/E8</f>
        <v>#REF!</v>
      </c>
      <c r="F12" s="401"/>
      <c r="G12" s="401"/>
      <c r="H12" s="399"/>
    </row>
    <row r="13" spans="1:9" ht="8.25" customHeight="1" thickBot="1" x14ac:dyDescent="0.3">
      <c r="A13" s="402"/>
      <c r="B13" s="403"/>
      <c r="C13" s="403"/>
      <c r="D13" s="403"/>
      <c r="E13" s="404"/>
      <c r="F13" s="334"/>
      <c r="G13" s="334"/>
    </row>
    <row r="14" spans="1:9" ht="18.75" customHeight="1" thickBot="1" x14ac:dyDescent="0.3">
      <c r="A14" s="405"/>
      <c r="B14" s="405"/>
      <c r="C14" s="405"/>
      <c r="D14" s="405"/>
      <c r="E14" s="405"/>
      <c r="F14" s="5"/>
      <c r="G14" s="5" t="str">
        <f>[5]Orçamento!E68</f>
        <v>BDI - 23,38%</v>
      </c>
      <c r="H14" s="399"/>
    </row>
    <row r="15" spans="1:9" s="42" customFormat="1" ht="39.950000000000003" customHeight="1" thickBot="1" x14ac:dyDescent="0.3">
      <c r="A15" s="406" t="s">
        <v>33</v>
      </c>
      <c r="B15" s="407" t="s">
        <v>36</v>
      </c>
      <c r="C15" s="408" t="s">
        <v>40</v>
      </c>
      <c r="D15" s="408" t="s">
        <v>69</v>
      </c>
      <c r="E15" s="409" t="s">
        <v>41</v>
      </c>
      <c r="G15" s="410">
        <f>[5]Orçamento!F68</f>
        <v>1.2338</v>
      </c>
    </row>
    <row r="16" spans="1:9" s="415" customFormat="1" ht="4.5" customHeight="1" x14ac:dyDescent="0.25">
      <c r="A16" s="411"/>
      <c r="B16" s="412"/>
      <c r="C16" s="413"/>
      <c r="D16" s="413"/>
      <c r="E16" s="414"/>
    </row>
    <row r="17" spans="1:7" s="415" customFormat="1" ht="4.5" customHeight="1" thickBot="1" x14ac:dyDescent="0.3">
      <c r="A17" s="416"/>
      <c r="B17" s="417"/>
      <c r="C17" s="418"/>
      <c r="D17" s="418"/>
      <c r="E17" s="419"/>
    </row>
    <row r="18" spans="1:7" s="415" customFormat="1" ht="20.100000000000001" customHeight="1" thickBot="1" x14ac:dyDescent="0.3">
      <c r="A18" s="420">
        <v>1</v>
      </c>
      <c r="B18" s="421" t="s">
        <v>42</v>
      </c>
      <c r="C18" s="422">
        <f>ORÇAMENTO!E25</f>
        <v>0</v>
      </c>
      <c r="D18" s="423">
        <f>C18*1.2338</f>
        <v>0</v>
      </c>
      <c r="E18" s="424" t="e">
        <f>ORÇAMENTO!I25</f>
        <v>#DIV/0!</v>
      </c>
    </row>
    <row r="19" spans="1:7" s="415" customFormat="1" ht="4.5" customHeight="1" thickBot="1" x14ac:dyDescent="0.3">
      <c r="A19" s="416"/>
      <c r="B19" s="417"/>
      <c r="C19" s="418"/>
      <c r="D19" s="418"/>
      <c r="E19" s="419"/>
    </row>
    <row r="20" spans="1:7" s="415" customFormat="1" ht="19.5" customHeight="1" thickBot="1" x14ac:dyDescent="0.3">
      <c r="A20" s="420">
        <v>2</v>
      </c>
      <c r="B20" s="421" t="s">
        <v>46</v>
      </c>
      <c r="C20" s="422">
        <f>ORÇAMENTO!E28</f>
        <v>0</v>
      </c>
      <c r="D20" s="423">
        <f>C20*1.2338</f>
        <v>0</v>
      </c>
      <c r="E20" s="424" t="e">
        <f>ORÇAMENTO!I28</f>
        <v>#DIV/0!</v>
      </c>
    </row>
    <row r="21" spans="1:7" s="415" customFormat="1" ht="4.5" customHeight="1" thickBot="1" x14ac:dyDescent="0.3">
      <c r="A21" s="416"/>
      <c r="B21" s="417"/>
      <c r="C21" s="418"/>
      <c r="D21" s="418"/>
      <c r="E21" s="419"/>
    </row>
    <row r="22" spans="1:7" s="415" customFormat="1" ht="19.5" customHeight="1" thickBot="1" x14ac:dyDescent="0.3">
      <c r="A22" s="420">
        <v>3</v>
      </c>
      <c r="B22" s="421" t="s">
        <v>105</v>
      </c>
      <c r="C22" s="422">
        <f>ORÇAMENTO!E34</f>
        <v>0</v>
      </c>
      <c r="D22" s="423">
        <f>C22*1.2338</f>
        <v>0</v>
      </c>
      <c r="E22" s="424" t="e">
        <f>ORÇAMENTO!I34</f>
        <v>#DIV/0!</v>
      </c>
    </row>
    <row r="23" spans="1:7" s="415" customFormat="1" ht="3.95" customHeight="1" x14ac:dyDescent="0.25">
      <c r="A23" s="425"/>
      <c r="B23" s="426"/>
      <c r="C23" s="427"/>
      <c r="D23" s="427"/>
      <c r="E23" s="428"/>
    </row>
    <row r="24" spans="1:7" ht="12" customHeight="1" thickBot="1" x14ac:dyDescent="0.3">
      <c r="A24" s="429" t="s">
        <v>70</v>
      </c>
      <c r="B24" s="430"/>
      <c r="C24" s="431">
        <f>SUM(C17:C21)</f>
        <v>0</v>
      </c>
      <c r="D24" s="431">
        <f>ORÇAMENTO!G40</f>
        <v>0</v>
      </c>
      <c r="E24" s="432" t="e">
        <f>SUM(E17:E22)</f>
        <v>#DIV/0!</v>
      </c>
      <c r="F24" s="69"/>
    </row>
    <row r="25" spans="1:7" ht="12.75" customHeight="1" x14ac:dyDescent="0.25">
      <c r="A25" s="69"/>
      <c r="B25" s="69"/>
      <c r="C25" s="433"/>
      <c r="D25" s="433"/>
      <c r="E25" s="434"/>
      <c r="F25" s="5"/>
    </row>
    <row r="26" spans="1:7" ht="12.75" customHeight="1" x14ac:dyDescent="0.25">
      <c r="A26" s="69"/>
      <c r="B26" s="69"/>
      <c r="C26" s="433"/>
      <c r="D26" s="433"/>
      <c r="E26" s="434"/>
      <c r="F26" s="5"/>
    </row>
    <row r="27" spans="1:7" ht="12.75" customHeight="1" x14ac:dyDescent="0.25">
      <c r="A27" s="69"/>
      <c r="B27" s="69"/>
      <c r="C27" s="433"/>
      <c r="D27" s="435"/>
      <c r="E27" s="435"/>
      <c r="F27" s="5"/>
    </row>
    <row r="28" spans="1:7" ht="15" customHeight="1" x14ac:dyDescent="0.25">
      <c r="A28" s="5"/>
      <c r="C28" s="384"/>
      <c r="D28" s="384"/>
      <c r="E28" s="384"/>
      <c r="F28" s="5"/>
    </row>
    <row r="29" spans="1:7" ht="12.75" customHeight="1" x14ac:dyDescent="0.25">
      <c r="A29" s="69"/>
      <c r="B29" s="436"/>
      <c r="C29" s="433"/>
      <c r="D29" s="433"/>
      <c r="E29" s="434"/>
      <c r="F29" s="5"/>
    </row>
    <row r="30" spans="1:7" ht="12.75" customHeight="1" x14ac:dyDescent="0.25">
      <c r="A30" s="69"/>
      <c r="B30" s="69"/>
      <c r="C30" s="433"/>
      <c r="D30" s="433"/>
      <c r="E30" s="434"/>
      <c r="F30" s="5"/>
    </row>
    <row r="31" spans="1:7" ht="12.75" customHeight="1" x14ac:dyDescent="0.25">
      <c r="A31" s="69"/>
      <c r="B31" s="436"/>
      <c r="C31" s="433"/>
      <c r="D31" s="433"/>
      <c r="E31" s="434"/>
      <c r="F31" s="5"/>
    </row>
    <row r="32" spans="1:7" ht="15.2" customHeight="1" x14ac:dyDescent="0.2">
      <c r="B32" s="69"/>
      <c r="C32" s="363"/>
      <c r="D32" s="363"/>
      <c r="E32" s="363"/>
      <c r="F32" s="5"/>
      <c r="G32" s="437"/>
    </row>
    <row r="33" spans="2:7" ht="12.95" customHeight="1" x14ac:dyDescent="0.2">
      <c r="B33" s="72"/>
      <c r="C33" s="364"/>
      <c r="D33" s="364"/>
      <c r="E33" s="364"/>
      <c r="F33" s="5"/>
      <c r="G33" s="360"/>
    </row>
    <row r="34" spans="2:7" ht="12.75" customHeight="1" x14ac:dyDescent="0.2">
      <c r="B34" s="73"/>
      <c r="C34" s="438"/>
      <c r="D34" s="368"/>
      <c r="E34" s="439"/>
      <c r="F34" s="5"/>
      <c r="G34" s="360"/>
    </row>
    <row r="35" spans="2:7" x14ac:dyDescent="0.25">
      <c r="C35" s="438"/>
      <c r="D35" s="368"/>
      <c r="E35" s="369"/>
    </row>
    <row r="36" spans="2:7" x14ac:dyDescent="0.25">
      <c r="C36" s="438"/>
      <c r="D36" s="368"/>
      <c r="E36" s="369"/>
    </row>
  </sheetData>
  <sheetProtection algorithmName="SHA-512" hashValue="erc9DBAxDe4OGnMdVHJbveWjBA1zJ/MN1FZCPwYFba7KNmntyGbIOhnZUyWs76HNbkIqxmkVrL4TDH8sk9HI1A==" saltValue="+22dphvmOuSjne0MSWouKw==" spinCount="100000" sheet="1" formatCells="0" formatColumns="0" formatRows="0" selectLockedCells="1"/>
  <mergeCells count="16">
    <mergeCell ref="C28:E28"/>
    <mergeCell ref="C32:E32"/>
    <mergeCell ref="C33:E33"/>
    <mergeCell ref="A24:B24"/>
    <mergeCell ref="F10:G10"/>
    <mergeCell ref="B12:C12"/>
    <mergeCell ref="F12:G12"/>
    <mergeCell ref="A14:E14"/>
    <mergeCell ref="D27:E27"/>
    <mergeCell ref="B6:E6"/>
    <mergeCell ref="A8:B8"/>
    <mergeCell ref="A1:A5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5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91"/>
      <c r="D3" s="91"/>
      <c r="E3" s="91"/>
      <c r="F3" s="91"/>
      <c r="G3" s="8"/>
    </row>
    <row r="4" spans="1:24" s="5" customFormat="1" ht="18" customHeight="1" x14ac:dyDescent="0.25">
      <c r="A4" s="9" t="str">
        <f>[5]Orçamento!C14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[5]Orçamento!D16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CONCATENATE([5]Orçamento!A18," ",[5]Orçamento!D18)</f>
        <v>Tipo de Intervenção:  Recapeamento</v>
      </c>
      <c r="B9" s="25"/>
      <c r="C9" s="25"/>
      <c r="D9" s="25"/>
      <c r="E9" s="28" t="str">
        <f>[5]Orçamento!F18</f>
        <v>Área de intervenção:</v>
      </c>
      <c r="F9" s="25"/>
      <c r="G9" s="25"/>
      <c r="H9" s="92" t="e">
        <f>#REF!</f>
        <v>#REF!</v>
      </c>
      <c r="I9" s="92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30</v>
      </c>
      <c r="B11" s="20" t="str">
        <f>ORÇAMENTO!D20</f>
        <v>ITAPEVI/SP</v>
      </c>
      <c r="C11" s="20"/>
      <c r="D11" s="20"/>
      <c r="E11" s="31" t="str">
        <f>[5]Orçamento!F20</f>
        <v>Investimento:</v>
      </c>
      <c r="F11" s="32"/>
      <c r="G11" s="93" t="e">
        <f>D32</f>
        <v>#REF!</v>
      </c>
      <c r="H11" s="93"/>
      <c r="I11" s="93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71</v>
      </c>
      <c r="B13" s="77" t="s">
        <v>94</v>
      </c>
      <c r="C13" s="20"/>
      <c r="D13" s="25"/>
      <c r="E13" s="28" t="str">
        <f>[5]Orçamento!F22</f>
        <v>Valor:</v>
      </c>
      <c r="F13" s="20"/>
      <c r="G13" s="94" t="e">
        <f>G11/H9</f>
        <v>#REF!</v>
      </c>
      <c r="H13" s="94"/>
      <c r="I13" s="94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95" t="s">
        <v>33</v>
      </c>
      <c r="B15" s="96" t="s">
        <v>72</v>
      </c>
      <c r="C15" s="41" t="s">
        <v>73</v>
      </c>
      <c r="D15" s="41" t="s">
        <v>74</v>
      </c>
      <c r="E15" s="90" t="s">
        <v>75</v>
      </c>
      <c r="F15" s="90"/>
      <c r="G15" s="90"/>
      <c r="H15" s="90"/>
      <c r="I15" s="90"/>
      <c r="J15" s="90" t="s">
        <v>76</v>
      </c>
      <c r="K15" s="90"/>
      <c r="L15" s="90"/>
      <c r="M15" s="90"/>
      <c r="N15" s="90"/>
      <c r="O15" s="90" t="s">
        <v>77</v>
      </c>
      <c r="P15" s="90"/>
      <c r="Q15" s="90"/>
      <c r="R15" s="90"/>
      <c r="S15" s="97"/>
      <c r="T15" s="89" t="s">
        <v>78</v>
      </c>
      <c r="U15" s="90"/>
      <c r="V15" s="90"/>
      <c r="W15" s="90"/>
      <c r="X15" s="90"/>
    </row>
    <row r="16" spans="1:24" s="42" customFormat="1" ht="18" customHeight="1" thickBot="1" x14ac:dyDescent="0.3">
      <c r="A16" s="95"/>
      <c r="B16" s="96"/>
      <c r="C16" s="43" t="s">
        <v>79</v>
      </c>
      <c r="D16" s="43" t="s">
        <v>80</v>
      </c>
      <c r="E16" s="44" t="s">
        <v>81</v>
      </c>
      <c r="F16" s="45" t="s">
        <v>82</v>
      </c>
      <c r="G16" s="45" t="s">
        <v>83</v>
      </c>
      <c r="H16" s="45" t="s">
        <v>84</v>
      </c>
      <c r="I16" s="46" t="s">
        <v>85</v>
      </c>
      <c r="J16" s="44" t="s">
        <v>81</v>
      </c>
      <c r="K16" s="45" t="s">
        <v>82</v>
      </c>
      <c r="L16" s="45" t="s">
        <v>83</v>
      </c>
      <c r="M16" s="45" t="s">
        <v>84</v>
      </c>
      <c r="N16" s="46" t="s">
        <v>85</v>
      </c>
      <c r="O16" s="44" t="s">
        <v>81</v>
      </c>
      <c r="P16" s="45" t="s">
        <v>82</v>
      </c>
      <c r="Q16" s="45" t="s">
        <v>83</v>
      </c>
      <c r="R16" s="45" t="s">
        <v>84</v>
      </c>
      <c r="S16" s="47" t="s">
        <v>85</v>
      </c>
      <c r="T16" s="48" t="s">
        <v>81</v>
      </c>
      <c r="U16" s="45" t="s">
        <v>82</v>
      </c>
      <c r="V16" s="45" t="s">
        <v>83</v>
      </c>
      <c r="W16" s="45" t="s">
        <v>84</v>
      </c>
      <c r="X16" s="46" t="s">
        <v>85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101">
        <f>[5]Orçamento!A25</f>
        <v>1</v>
      </c>
      <c r="B18" s="103" t="str">
        <f>[5]Orçamento!D25</f>
        <v>SERVIÇOS PRELIMINARES E FRESAGEM</v>
      </c>
      <c r="C18" s="105" t="e">
        <f>ORÇAMENTO!I25</f>
        <v>#DIV/0!</v>
      </c>
      <c r="D18" s="107">
        <f>ORÇAMENTO!E25</f>
        <v>0</v>
      </c>
      <c r="E18" s="52">
        <f>[5]Orçamento!L25</f>
        <v>0</v>
      </c>
      <c r="F18" s="53">
        <f>[5]Orçamento!M25</f>
        <v>6.1653313480804668E-2</v>
      </c>
      <c r="G18" s="53">
        <f>[5]Orçamento!N25</f>
        <v>6.1653313480804668E-2</v>
      </c>
      <c r="H18" s="53">
        <f>[5]Orçamento!O25</f>
        <v>0.12180471704407309</v>
      </c>
      <c r="I18" s="54">
        <f>[5]Orçamento!P25</f>
        <v>7.1707158927858755E-2</v>
      </c>
      <c r="J18" s="55">
        <f>[5]Orçamento!S25</f>
        <v>5.9683208664548543E-2</v>
      </c>
      <c r="K18" s="53">
        <f>[5]Orçamento!T25</f>
        <v>7.5354884893219842E-2</v>
      </c>
      <c r="L18" s="53">
        <f>[5]Orçamento!U25</f>
        <v>6.1272039036877064E-2</v>
      </c>
      <c r="M18" s="53">
        <f>[5]Orçamento!V25</f>
        <v>6.5351755037469567E-2</v>
      </c>
      <c r="N18" s="54">
        <f>[5]Orçamento!W25</f>
        <v>7.9153404376405084E-2</v>
      </c>
      <c r="O18" s="55">
        <f>[5]Orçamento!Z25</f>
        <v>8.0574916268229255E-2</v>
      </c>
      <c r="P18" s="53">
        <f>[5]Orçamento!AA25</f>
        <v>7.3201534424969447E-2</v>
      </c>
      <c r="Q18" s="53">
        <f>[5]Orçamento!AB25</f>
        <v>4.5243928798924721E-2</v>
      </c>
      <c r="R18" s="53">
        <f>[5]Orçamento!AC25</f>
        <v>4.9458596001747394E-2</v>
      </c>
      <c r="S18" s="54">
        <f>[5]Orçamento!AD25</f>
        <v>4.694361478203396E-2</v>
      </c>
      <c r="T18" s="55">
        <f>[5]Orçamento!AG25</f>
        <v>4.694361478203396E-2</v>
      </c>
      <c r="U18" s="53">
        <f>[5]Orçamento!AH25</f>
        <v>0</v>
      </c>
      <c r="V18" s="53">
        <f>[5]Orçamento!AI25</f>
        <v>0</v>
      </c>
      <c r="W18" s="53">
        <f>[5]Orçamento!AJ25</f>
        <v>0</v>
      </c>
      <c r="X18" s="54">
        <f>[5]Orçamento!AK25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102"/>
      <c r="B19" s="104"/>
      <c r="C19" s="106"/>
      <c r="D19" s="108"/>
      <c r="E19" s="98">
        <f>ROUND(SUMPRODUCT(E18,$D18)+SUMPRODUCT(F18,$D18)+SUMPRODUCT(G18,$D18)+SUMPRODUCT(H18,$D18)+SUMPRODUCT(I18,$D18),2)</f>
        <v>0</v>
      </c>
      <c r="F19" s="99"/>
      <c r="G19" s="99"/>
      <c r="H19" s="99"/>
      <c r="I19" s="100"/>
      <c r="J19" s="98">
        <f>SUMPRODUCT(J18,$D18)+SUMPRODUCT(K18,$D18)+SUMPRODUCT(L18,$D18)+SUMPRODUCT(M18,$D18)+SUMPRODUCT(N18,$D18)</f>
        <v>0</v>
      </c>
      <c r="K19" s="99"/>
      <c r="L19" s="99"/>
      <c r="M19" s="99"/>
      <c r="N19" s="100"/>
      <c r="O19" s="98">
        <f>ROUND(SUMPRODUCT(O18,$D18)+SUMPRODUCT(P18,$D18)+SUMPRODUCT(Q18,$D18)+SUMPRODUCT(R18,$D18)+SUMPRODUCT(S18,$D18),2)</f>
        <v>0</v>
      </c>
      <c r="P19" s="99"/>
      <c r="Q19" s="99"/>
      <c r="R19" s="99"/>
      <c r="S19" s="100"/>
      <c r="T19" s="98">
        <f>ROUND(SUMPRODUCT(T18,$D18)+SUMPRODUCT(U18,$D18)+SUMPRODUCT(V18,$D18)+SUMPRODUCT(W18,$D18)+SUMPRODUCT(X18,$D18),2)+0.01</f>
        <v>0.01</v>
      </c>
      <c r="U19" s="99"/>
      <c r="V19" s="99"/>
      <c r="W19" s="99"/>
      <c r="X19" s="100"/>
      <c r="Y19" s="2">
        <f t="shared" si="0"/>
        <v>0.01</v>
      </c>
    </row>
    <row r="20" spans="1:25" s="57" customFormat="1" ht="34.5" customHeight="1" x14ac:dyDescent="0.25">
      <c r="A20" s="102">
        <f>[5]Orçamento!A32</f>
        <v>2</v>
      </c>
      <c r="B20" s="104" t="str">
        <f>[5]Orçamento!D32</f>
        <v>RECAPEAMENTO</v>
      </c>
      <c r="C20" s="118" t="e">
        <f>ORÇAMENTO!I28</f>
        <v>#DIV/0!</v>
      </c>
      <c r="D20" s="119">
        <f>ORÇAMENTO!E28</f>
        <v>0</v>
      </c>
      <c r="E20" s="58">
        <f>[5]Orçamento!L32</f>
        <v>0</v>
      </c>
      <c r="F20" s="59">
        <f>[5]Orçamento!M32</f>
        <v>0</v>
      </c>
      <c r="G20" s="59">
        <f>[5]Orçamento!N32</f>
        <v>6.6276452810033054E-2</v>
      </c>
      <c r="H20" s="59">
        <f>[5]Orçamento!O32</f>
        <v>6.6276452810033054E-2</v>
      </c>
      <c r="I20" s="60">
        <f>[5]Orçamento!P32</f>
        <v>9.3755201006708963E-2</v>
      </c>
      <c r="J20" s="61">
        <f>[5]Orçamento!S32</f>
        <v>6.415861758733947E-2</v>
      </c>
      <c r="K20" s="59">
        <f>[5]Orçamento!T32</f>
        <v>6.415861758733947E-2</v>
      </c>
      <c r="L20" s="59">
        <f>[5]Orçamento!U32</f>
        <v>6.5866588096135617E-2</v>
      </c>
      <c r="M20" s="59">
        <f>[5]Orçamento!V32</f>
        <v>6.5866588096135617E-2</v>
      </c>
      <c r="N20" s="60">
        <f>[5]Orçamento!W32</f>
        <v>7.0252225943090746E-2</v>
      </c>
      <c r="O20" s="61">
        <f>[5]Orçamento!Z32</f>
        <v>8.5088806646857404E-2</v>
      </c>
      <c r="P20" s="59">
        <f>[5]Orçamento!AA32</f>
        <v>8.6616912120810879E-2</v>
      </c>
      <c r="Q20" s="59">
        <f>[5]Orçamento!AB32</f>
        <v>6.8952179482899362E-2</v>
      </c>
      <c r="R20" s="59">
        <f>[5]Orçamento!AC32</f>
        <v>4.863659295320804E-2</v>
      </c>
      <c r="S20" s="60">
        <f>[5]Orçamento!AD32</f>
        <v>5.3167301461921668E-2</v>
      </c>
      <c r="T20" s="61">
        <f>[5]Orçamento!AG32</f>
        <v>5.0463731698743367E-2</v>
      </c>
      <c r="U20" s="59">
        <f>[5]Orçamento!AH32</f>
        <v>5.0463731698743367E-2</v>
      </c>
      <c r="V20" s="59">
        <f>[5]Orçamento!AI32</f>
        <v>0</v>
      </c>
      <c r="W20" s="59">
        <f>[5]Orçamento!AJ32</f>
        <v>0</v>
      </c>
      <c r="X20" s="60">
        <f>[5]Orçamento!AK32</f>
        <v>0</v>
      </c>
      <c r="Y20" s="56">
        <f t="shared" si="0"/>
        <v>1</v>
      </c>
    </row>
    <row r="21" spans="1:25" s="57" customFormat="1" ht="34.5" customHeight="1" x14ac:dyDescent="0.25">
      <c r="A21" s="102"/>
      <c r="B21" s="104"/>
      <c r="C21" s="106"/>
      <c r="D21" s="108"/>
      <c r="E21" s="98">
        <f>ROUND(SUMPRODUCT(E20,$D20)+SUMPRODUCT(F20,$D20)+SUMPRODUCT(G20,$D20)+SUMPRODUCT(H20,$D20)+SUMPRODUCT(I20,$D20),2)</f>
        <v>0</v>
      </c>
      <c r="F21" s="99"/>
      <c r="G21" s="99"/>
      <c r="H21" s="99"/>
      <c r="I21" s="100"/>
      <c r="J21" s="98">
        <f>ROUND(SUMPRODUCT(J20,$D20)+SUMPRODUCT(K20,$D20)+SUMPRODUCT(L20,$D20)+SUMPRODUCT(M20,$D20)+SUMPRODUCT(N20,$D20),2)</f>
        <v>0</v>
      </c>
      <c r="K21" s="99"/>
      <c r="L21" s="99"/>
      <c r="M21" s="99"/>
      <c r="N21" s="100"/>
      <c r="O21" s="98">
        <f>ROUND(SUMPRODUCT(O20,$D20)+SUMPRODUCT(P20,$D20)+SUMPRODUCT(Q20,$D20)+SUMPRODUCT(R20,$D20)+SUMPRODUCT(S20,$D20),2)</f>
        <v>0</v>
      </c>
      <c r="P21" s="99"/>
      <c r="Q21" s="99"/>
      <c r="R21" s="99"/>
      <c r="S21" s="100"/>
      <c r="T21" s="98">
        <f>ROUND(SUMPRODUCT(T20,$D20)+SUMPRODUCT(U20,$D20)+SUMPRODUCT(V20,$D20)+SUMPRODUCT(W20,$D20)+SUMPRODUCT(X20,$D20),2)+0.01</f>
        <v>0.01</v>
      </c>
      <c r="U21" s="99"/>
      <c r="V21" s="99"/>
      <c r="W21" s="99"/>
      <c r="X21" s="100"/>
      <c r="Y21" s="2">
        <f t="shared" si="0"/>
        <v>0.01</v>
      </c>
    </row>
    <row r="22" spans="1:25" s="57" customFormat="1" ht="34.5" customHeight="1" x14ac:dyDescent="0.25">
      <c r="A22" s="102">
        <f>[5]Orçamento!A38</f>
        <v>3</v>
      </c>
      <c r="B22" s="104" t="str">
        <f>[5]Orçamento!D38</f>
        <v>SINALIZAÇÃO E COMPONENTES</v>
      </c>
      <c r="C22" s="118" t="e">
        <f>ORÇAMENTO!#REF!</f>
        <v>#REF!</v>
      </c>
      <c r="D22" s="119" t="e">
        <f>ORÇAMENTO!#REF!</f>
        <v>#REF!</v>
      </c>
      <c r="E22" s="58">
        <f>[5]Orçamento!L38</f>
        <v>2.4257949976641727E-2</v>
      </c>
      <c r="F22" s="59">
        <f>[5]Orçamento!M38</f>
        <v>2.6067262315048322E-2</v>
      </c>
      <c r="G22" s="59">
        <f>[5]Orçamento!N38</f>
        <v>3.1594938398537423E-3</v>
      </c>
      <c r="H22" s="59">
        <f>[5]Orçamento!O38</f>
        <v>3.6327976367599213E-2</v>
      </c>
      <c r="I22" s="60">
        <f>[5]Orçamento!P38</f>
        <v>6.2151467324389864E-2</v>
      </c>
      <c r="J22" s="61">
        <f>[5]Orçamento!S38</f>
        <v>7.5824461353684897E-2</v>
      </c>
      <c r="K22" s="59">
        <f>[5]Orçamento!T38</f>
        <v>7.4370904898099291E-2</v>
      </c>
      <c r="L22" s="59">
        <f>[5]Orçamento!U38</f>
        <v>6.0191478713082364E-2</v>
      </c>
      <c r="M22" s="59">
        <f>[5]Orçamento!V38</f>
        <v>6.3772082600509303E-2</v>
      </c>
      <c r="N22" s="60">
        <f>[5]Orçamento!W38</f>
        <v>6.1914854934657211E-2</v>
      </c>
      <c r="O22" s="61">
        <f>[5]Orçamento!Z38</f>
        <v>6.4107665494570865E-2</v>
      </c>
      <c r="P22" s="59">
        <f>[5]Orçamento!AA38</f>
        <v>7.5969150144873737E-2</v>
      </c>
      <c r="Q22" s="59">
        <f>[5]Orçamento!AB38</f>
        <v>8.0319631500013144E-2</v>
      </c>
      <c r="R22" s="59">
        <f>[5]Orçamento!AC38</f>
        <v>7.2223712772476023E-2</v>
      </c>
      <c r="S22" s="60">
        <f>[5]Orçamento!AD38</f>
        <v>5.4549418026858608E-2</v>
      </c>
      <c r="T22" s="61">
        <f>[5]Orçamento!AG38</f>
        <v>4.7777038362343253E-2</v>
      </c>
      <c r="U22" s="59">
        <f>[5]Orçamento!AH38</f>
        <v>4.8156415961857067E-2</v>
      </c>
      <c r="V22" s="59">
        <f>[5]Orçamento!AI38</f>
        <v>4.6984498328005588E-2</v>
      </c>
      <c r="W22" s="59">
        <f>[5]Orçamento!AJ38</f>
        <v>2.1874537085435866E-2</v>
      </c>
      <c r="X22" s="60">
        <f>[5]Orçamento!AK38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102"/>
      <c r="B23" s="104"/>
      <c r="C23" s="106"/>
      <c r="D23" s="108"/>
      <c r="E23" s="98" t="e">
        <f>ROUND(SUMPRODUCT(E22,$D22)+SUMPRODUCT(F22,$D22)+SUMPRODUCT(G22,$D22)+SUMPRODUCT(H22,$D22)+SUMPRODUCT(I22,$D22),2)</f>
        <v>#REF!</v>
      </c>
      <c r="F23" s="99"/>
      <c r="G23" s="99"/>
      <c r="H23" s="99"/>
      <c r="I23" s="100"/>
      <c r="J23" s="98" t="e">
        <f>ROUND(SUMPRODUCT(J22,$D22)+SUMPRODUCT(K22,$D22)+SUMPRODUCT(L22,$D22)+SUMPRODUCT(M22,$D22)+SUMPRODUCT(N22,$D22),2)-0.01</f>
        <v>#REF!</v>
      </c>
      <c r="K23" s="99"/>
      <c r="L23" s="99"/>
      <c r="M23" s="99"/>
      <c r="N23" s="100"/>
      <c r="O23" s="98" t="e">
        <f>ROUND(SUMPRODUCT(O22,$D22)+SUMPRODUCT(P22,$D22)+SUMPRODUCT(Q22,$D22)+SUMPRODUCT(R22,$D22)+SUMPRODUCT(S22,$D22),2)</f>
        <v>#REF!</v>
      </c>
      <c r="P23" s="99"/>
      <c r="Q23" s="99"/>
      <c r="R23" s="99"/>
      <c r="S23" s="100"/>
      <c r="T23" s="98" t="e">
        <f>ROUND(SUMPRODUCT(T22,$D22)+SUMPRODUCT(U22,$D22)+SUMPRODUCT(V22,$D22)+SUMPRODUCT(W22,$D22)+SUMPRODUCT(X22,$D22),2)+0.01</f>
        <v>#REF!</v>
      </c>
      <c r="U23" s="99"/>
      <c r="V23" s="99"/>
      <c r="W23" s="99"/>
      <c r="X23" s="100"/>
      <c r="Y23" s="2" t="e">
        <f t="shared" si="0"/>
        <v>#REF!</v>
      </c>
    </row>
    <row r="24" spans="1:25" s="57" customFormat="1" ht="34.5" customHeight="1" x14ac:dyDescent="0.25">
      <c r="A24" s="102">
        <f>[5]Orçamento!A63</f>
        <v>4</v>
      </c>
      <c r="B24" s="104" t="str">
        <f>[5]Orçamento!D63</f>
        <v>CONTROLE TECNOLÓGICO</v>
      </c>
      <c r="C24" s="111" t="e">
        <f>ORÇAMENTO!#REF!</f>
        <v>#REF!</v>
      </c>
      <c r="D24" s="113" t="e">
        <f>ORÇAMENTO!#REF!</f>
        <v>#REF!</v>
      </c>
      <c r="E24" s="58">
        <f>[5]Orçamento!L63</f>
        <v>0</v>
      </c>
      <c r="F24" s="59">
        <f>[5]Orçamento!M63</f>
        <v>0</v>
      </c>
      <c r="G24" s="59">
        <f>[5]Orçamento!N63</f>
        <v>6.6276452810033068E-2</v>
      </c>
      <c r="H24" s="59">
        <f>[5]Orçamento!O63</f>
        <v>6.6276452810033068E-2</v>
      </c>
      <c r="I24" s="60">
        <f>[5]Orçamento!P63</f>
        <v>9.3755201006708963E-2</v>
      </c>
      <c r="J24" s="61">
        <f>[5]Orçamento!S63</f>
        <v>6.415861758733947E-2</v>
      </c>
      <c r="K24" s="59">
        <f>[5]Orçamento!T63</f>
        <v>6.415861758733947E-2</v>
      </c>
      <c r="L24" s="59">
        <f>[5]Orçamento!U63</f>
        <v>6.5866588096135617E-2</v>
      </c>
      <c r="M24" s="59">
        <f>[5]Orçamento!V63</f>
        <v>6.5866588096135617E-2</v>
      </c>
      <c r="N24" s="60">
        <f>[5]Orçamento!W63</f>
        <v>7.0252225943090746E-2</v>
      </c>
      <c r="O24" s="61">
        <f>[5]Orçamento!Z63</f>
        <v>8.5088806646857418E-2</v>
      </c>
      <c r="P24" s="59">
        <f>[5]Orçamento!AA63</f>
        <v>8.6616912120810866E-2</v>
      </c>
      <c r="Q24" s="59">
        <f>[5]Orçamento!AB63</f>
        <v>6.8952179482899362E-2</v>
      </c>
      <c r="R24" s="59">
        <f>[5]Orçamento!AC63</f>
        <v>4.8636592953208047E-2</v>
      </c>
      <c r="S24" s="60">
        <f>[5]Orçamento!AD63</f>
        <v>5.3167301461921668E-2</v>
      </c>
      <c r="T24" s="61">
        <f>[5]Orçamento!AG63</f>
        <v>5.0463731698743373E-2</v>
      </c>
      <c r="U24" s="59">
        <f>[5]Orçamento!AH63</f>
        <v>5.0463731698743373E-2</v>
      </c>
      <c r="V24" s="59">
        <f>[5]Orçamento!AI63</f>
        <v>0</v>
      </c>
      <c r="W24" s="59">
        <f>[5]Orçamento!AJ63</f>
        <v>0</v>
      </c>
      <c r="X24" s="60">
        <f>[5]Orçamento!AK63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109"/>
      <c r="B25" s="110"/>
      <c r="C25" s="112"/>
      <c r="D25" s="114"/>
      <c r="E25" s="115" t="e">
        <f>ROUND(SUMPRODUCT(E24,$D24)+SUMPRODUCT(F24,$D24)+SUMPRODUCT(G24,$D24)+SUMPRODUCT(H24,$D24)+SUMPRODUCT(I24,$D24),2)-0.01</f>
        <v>#REF!</v>
      </c>
      <c r="F25" s="116"/>
      <c r="G25" s="116"/>
      <c r="H25" s="116"/>
      <c r="I25" s="117"/>
      <c r="J25" s="115" t="e">
        <f>ROUND(SUMPRODUCT(J24,$D24)+SUMPRODUCT(K24,$D24)+SUMPRODUCT(L24,$D24)+SUMPRODUCT(M24,$D24)+SUMPRODUCT(N24,$D24),2)+0.01</f>
        <v>#REF!</v>
      </c>
      <c r="K25" s="116"/>
      <c r="L25" s="116"/>
      <c r="M25" s="116"/>
      <c r="N25" s="117"/>
      <c r="O25" s="115" t="e">
        <f>ROUND(SUMPRODUCT(O24,$D24)+SUMPRODUCT(P24,$D24)+SUMPRODUCT(Q24,$D24)+SUMPRODUCT(R24,$D24)+SUMPRODUCT(S24,$D24),2)</f>
        <v>#REF!</v>
      </c>
      <c r="P25" s="116"/>
      <c r="Q25" s="116"/>
      <c r="R25" s="116"/>
      <c r="S25" s="117"/>
      <c r="T25" s="115" t="e">
        <f>ROUND(SUMPRODUCT(T24,$D24)+SUMPRODUCT(U24,$D24)+SUMPRODUCT(V24,$D24)+SUMPRODUCT(W24,$D24)+SUMPRODUCT(X24,$D24),2)</f>
        <v>#REF!</v>
      </c>
      <c r="U25" s="116"/>
      <c r="V25" s="116"/>
      <c r="W25" s="116"/>
      <c r="X25" s="117"/>
      <c r="Y25" s="2" t="e">
        <f t="shared" si="0"/>
        <v>#REF!</v>
      </c>
    </row>
    <row r="26" spans="1:25" s="57" customFormat="1" ht="34.5" customHeight="1" x14ac:dyDescent="0.25">
      <c r="A26" s="102">
        <v>5</v>
      </c>
      <c r="B26" s="104" t="e">
        <f>ORÇAMENTO!#REF!</f>
        <v>#REF!</v>
      </c>
      <c r="C26" s="111" t="e">
        <f>ORÇAMENTO!#REF!</f>
        <v>#REF!</v>
      </c>
      <c r="D26" s="113" t="e">
        <f>ORÇAMENTO!#REF!</f>
        <v>#REF!</v>
      </c>
      <c r="E26" s="58">
        <v>0</v>
      </c>
      <c r="F26" s="59">
        <v>0</v>
      </c>
      <c r="G26" s="59">
        <f>[5]Orçamento!N65</f>
        <v>6.6276452810033068E-2</v>
      </c>
      <c r="H26" s="59">
        <f>[5]Orçamento!O65</f>
        <v>6.6276452810033068E-2</v>
      </c>
      <c r="I26" s="60">
        <f>[5]Orçamento!P65</f>
        <v>9.3755201006708963E-2</v>
      </c>
      <c r="J26" s="61">
        <f>[5]Orçamento!S65</f>
        <v>6.415861758733947E-2</v>
      </c>
      <c r="K26" s="59">
        <f>[5]Orçamento!T65</f>
        <v>6.415861758733947E-2</v>
      </c>
      <c r="L26" s="59">
        <f>[5]Orçamento!U65</f>
        <v>6.5866588096135617E-2</v>
      </c>
      <c r="M26" s="59">
        <f>[5]Orçamento!V65</f>
        <v>6.5866588096135617E-2</v>
      </c>
      <c r="N26" s="60">
        <f>[5]Orçamento!W65</f>
        <v>7.0252225943090746E-2</v>
      </c>
      <c r="O26" s="61">
        <f>[5]Orçamento!Z65</f>
        <v>8.5088806646857404E-2</v>
      </c>
      <c r="P26" s="59">
        <f>[5]Orçamento!AA65</f>
        <v>8.6616912120810866E-2</v>
      </c>
      <c r="Q26" s="59">
        <f>[5]Orçamento!AB65</f>
        <v>6.8952179482899362E-2</v>
      </c>
      <c r="R26" s="59">
        <f>[5]Orçamento!AC65</f>
        <v>4.863659295320804E-2</v>
      </c>
      <c r="S26" s="60">
        <f>[5]Orçamento!AD65</f>
        <v>5.3167301461921668E-2</v>
      </c>
      <c r="T26" s="61">
        <f>[5]Orçamento!AG65</f>
        <v>5.0463731698743373E-2</v>
      </c>
      <c r="U26" s="59">
        <f>[5]Orçamento!AH65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109"/>
      <c r="B27" s="110"/>
      <c r="C27" s="112"/>
      <c r="D27" s="114"/>
      <c r="E27" s="115" t="e">
        <f>ROUND(SUMPRODUCT(E26,$D26)+SUMPRODUCT(F26,$D26)+SUMPRODUCT(G26,$D26)+SUMPRODUCT(H26,$D26)+SUMPRODUCT(I26,$D26),2)-0.01</f>
        <v>#REF!</v>
      </c>
      <c r="F27" s="116"/>
      <c r="G27" s="116"/>
      <c r="H27" s="116"/>
      <c r="I27" s="117"/>
      <c r="J27" s="115" t="e">
        <f>ROUND(SUMPRODUCT(J26,$D26)+SUMPRODUCT(K26,$D26)+SUMPRODUCT(L26,$D26)+SUMPRODUCT(M26,$D26)+SUMPRODUCT(N26,$D26),2)+0.01</f>
        <v>#REF!</v>
      </c>
      <c r="K27" s="116"/>
      <c r="L27" s="116"/>
      <c r="M27" s="116"/>
      <c r="N27" s="117"/>
      <c r="O27" s="115" t="e">
        <f>ROUND(SUMPRODUCT(O26,$D26)+SUMPRODUCT(P26,$D26)+SUMPRODUCT(Q26,$D26)+SUMPRODUCT(R26,$D26)+SUMPRODUCT(S26,$D26),2)</f>
        <v>#REF!</v>
      </c>
      <c r="P27" s="116"/>
      <c r="Q27" s="116"/>
      <c r="R27" s="116"/>
      <c r="S27" s="117"/>
      <c r="T27" s="115" t="e">
        <f>ROUND(SUMPRODUCT(T26,$D26)+SUMPRODUCT(U26,$D26)+SUMPRODUCT(V26,$D26)+SUMPRODUCT(W26,$D26)+SUMPRODUCT(X26,$D26),2)</f>
        <v>#REF!</v>
      </c>
      <c r="U27" s="116"/>
      <c r="V27" s="116"/>
      <c r="W27" s="116"/>
      <c r="X27" s="117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127"/>
      <c r="B29" s="128" t="s">
        <v>86</v>
      </c>
      <c r="C29" s="129" t="e">
        <f>SUM(C18:C27)</f>
        <v>#DIV/0!</v>
      </c>
      <c r="D29" s="120" t="e">
        <f>SUM(D18:D27)</f>
        <v>#REF!</v>
      </c>
      <c r="E29" s="121" t="e">
        <f>E19+E21+E23+E25+E27</f>
        <v>#REF!</v>
      </c>
      <c r="F29" s="121"/>
      <c r="G29" s="121"/>
      <c r="H29" s="121"/>
      <c r="I29" s="121"/>
      <c r="J29" s="121" t="e">
        <f>J19+J21+J23+J25+J27</f>
        <v>#REF!</v>
      </c>
      <c r="K29" s="121"/>
      <c r="L29" s="121"/>
      <c r="M29" s="121"/>
      <c r="N29" s="121"/>
      <c r="O29" s="121" t="e">
        <f>O19+O21+O23+O25+O27</f>
        <v>#REF!</v>
      </c>
      <c r="P29" s="121"/>
      <c r="Q29" s="121"/>
      <c r="R29" s="121"/>
      <c r="S29" s="121"/>
      <c r="T29" s="121" t="e">
        <f>T19+T21+T23+T25+T27</f>
        <v>#REF!</v>
      </c>
      <c r="U29" s="121"/>
      <c r="V29" s="121"/>
      <c r="W29" s="121"/>
      <c r="X29" s="121"/>
      <c r="Y29" s="65"/>
    </row>
    <row r="30" spans="1:25" ht="12" customHeight="1" thickBot="1" x14ac:dyDescent="0.25">
      <c r="A30" s="127"/>
      <c r="B30" s="128"/>
      <c r="C30" s="129"/>
      <c r="D30" s="120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65"/>
    </row>
    <row r="31" spans="1:25" ht="12" customHeight="1" thickBot="1" x14ac:dyDescent="0.25">
      <c r="A31" s="127"/>
      <c r="B31" s="128"/>
      <c r="C31" s="129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</row>
    <row r="32" spans="1:25" ht="15.95" customHeight="1" thickBot="1" x14ac:dyDescent="0.25">
      <c r="A32" s="122"/>
      <c r="B32" s="123" t="s">
        <v>87</v>
      </c>
      <c r="C32" s="124" t="e">
        <f>C29</f>
        <v>#DIV/0!</v>
      </c>
      <c r="D32" s="125" t="e">
        <f>D29*1.2338</f>
        <v>#REF!</v>
      </c>
      <c r="E32" s="126" t="e">
        <f>E29</f>
        <v>#REF!</v>
      </c>
      <c r="F32" s="126"/>
      <c r="G32" s="126"/>
      <c r="H32" s="126"/>
      <c r="I32" s="126"/>
      <c r="J32" s="131" t="e">
        <f>J29+E32</f>
        <v>#REF!</v>
      </c>
      <c r="K32" s="131"/>
      <c r="L32" s="131"/>
      <c r="M32" s="131"/>
      <c r="N32" s="131"/>
      <c r="O32" s="131" t="e">
        <f>O29+J32</f>
        <v>#REF!</v>
      </c>
      <c r="P32" s="131"/>
      <c r="Q32" s="131"/>
      <c r="R32" s="131"/>
      <c r="S32" s="131"/>
      <c r="T32" s="131" t="e">
        <f>D29</f>
        <v>#REF!</v>
      </c>
      <c r="U32" s="131"/>
      <c r="V32" s="131"/>
      <c r="W32" s="131"/>
      <c r="X32" s="131"/>
    </row>
    <row r="33" spans="1:24" ht="15.95" customHeight="1" thickBot="1" x14ac:dyDescent="0.25">
      <c r="A33" s="122"/>
      <c r="B33" s="123"/>
      <c r="C33" s="124"/>
      <c r="D33" s="125"/>
      <c r="E33" s="126"/>
      <c r="F33" s="126"/>
      <c r="G33" s="126"/>
      <c r="H33" s="126"/>
      <c r="I33" s="126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ht="15.95" customHeight="1" thickBot="1" x14ac:dyDescent="0.25">
      <c r="A34" s="122"/>
      <c r="B34" s="123"/>
      <c r="C34" s="124"/>
      <c r="D34" s="125"/>
      <c r="E34" s="126"/>
      <c r="F34" s="126"/>
      <c r="G34" s="126"/>
      <c r="H34" s="126"/>
      <c r="I34" s="126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8">
        <f>RESUMO!D27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[5]Orçamento!D73</f>
        <v>___________________________________________</v>
      </c>
      <c r="D41" s="70" t="str">
        <f>[5]Orçamento!E73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90</v>
      </c>
      <c r="D42" s="88" t="s">
        <v>88</v>
      </c>
      <c r="E42" s="88"/>
      <c r="F42" s="88"/>
      <c r="G42" s="71"/>
      <c r="H42" s="71"/>
      <c r="I42" s="71"/>
    </row>
    <row r="43" spans="1:24" ht="18" x14ac:dyDescent="0.25">
      <c r="B43" s="73" t="str">
        <f>[5]Orçamento!D75</f>
        <v>Secretário de Infraestrutura e Serviços Urbanos</v>
      </c>
      <c r="C43" s="74"/>
      <c r="D43" s="132" t="s">
        <v>62</v>
      </c>
      <c r="E43" s="132"/>
      <c r="F43" s="132"/>
      <c r="G43" s="71"/>
    </row>
    <row r="44" spans="1:24" x14ac:dyDescent="0.2">
      <c r="D44" s="132" t="s">
        <v>89</v>
      </c>
      <c r="E44" s="132"/>
      <c r="F44" s="132"/>
    </row>
    <row r="45" spans="1:24" x14ac:dyDescent="0.2">
      <c r="D45" s="132" t="s">
        <v>91</v>
      </c>
      <c r="E45" s="132"/>
      <c r="F45" s="132"/>
    </row>
    <row r="52" spans="5:25" ht="15" x14ac:dyDescent="0.25"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X52" s="76"/>
      <c r="Y52" s="76"/>
    </row>
    <row r="53" spans="5:25" ht="15" x14ac:dyDescent="0.25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X53" s="76"/>
      <c r="Y53" s="76"/>
    </row>
  </sheetData>
  <mergeCells count="74">
    <mergeCell ref="D43:F43"/>
    <mergeCell ref="D44:F44"/>
    <mergeCell ref="D45:F45"/>
    <mergeCell ref="E37:I37"/>
    <mergeCell ref="J37:N37"/>
    <mergeCell ref="O37:S37"/>
    <mergeCell ref="T37:X37"/>
    <mergeCell ref="D42:F42"/>
    <mergeCell ref="J32:N34"/>
    <mergeCell ref="O32:S34"/>
    <mergeCell ref="T32:X34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J27:N27"/>
    <mergeCell ref="O27:S27"/>
    <mergeCell ref="T27:X27"/>
    <mergeCell ref="J25:N25"/>
    <mergeCell ref="O25:S25"/>
    <mergeCell ref="T25:X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E21:I21"/>
    <mergeCell ref="J21:N21"/>
    <mergeCell ref="A24:A25"/>
    <mergeCell ref="B24:B25"/>
    <mergeCell ref="C24:C25"/>
    <mergeCell ref="D24:D25"/>
    <mergeCell ref="E25:I25"/>
    <mergeCell ref="J19:N19"/>
    <mergeCell ref="O19:S19"/>
    <mergeCell ref="T19:X19"/>
    <mergeCell ref="A18:A19"/>
    <mergeCell ref="B18:B19"/>
    <mergeCell ref="C18:C19"/>
    <mergeCell ref="D18:D19"/>
    <mergeCell ref="E19:I19"/>
    <mergeCell ref="A15:A16"/>
    <mergeCell ref="B15:B16"/>
    <mergeCell ref="E15:I15"/>
    <mergeCell ref="J15:N15"/>
    <mergeCell ref="O15:S15"/>
    <mergeCell ref="T15:X15"/>
    <mergeCell ref="C3:F3"/>
    <mergeCell ref="H9:I9"/>
    <mergeCell ref="G11:I11"/>
    <mergeCell ref="G13:I13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ORÇAMENTO</vt:lpstr>
      <vt:lpstr>Cronograma Mensal</vt:lpstr>
      <vt:lpstr>RESUMO</vt:lpstr>
      <vt:lpstr>C.F.F.</vt:lpstr>
      <vt:lpstr>'Cronograma Mensal'!__xlnm_Print_Area_4</vt:lpstr>
      <vt:lpstr>C.F.F.!Area_de_impressao</vt:lpstr>
      <vt:lpstr>'Cronograma Mensal'!Area_de_impressao</vt:lpstr>
      <vt:lpstr>RESUMO!Area_de_impressao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Mensal'!Z_50160325_FDD6_4995_897D_2F4F0C6430EC__wvu_PrintArea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Fabio</cp:lastModifiedBy>
  <cp:lastPrinted>2021-10-27T13:49:38Z</cp:lastPrinted>
  <dcterms:created xsi:type="dcterms:W3CDTF">2021-06-21T12:00:22Z</dcterms:created>
  <dcterms:modified xsi:type="dcterms:W3CDTF">2022-11-17T13:17:53Z</dcterms:modified>
</cp:coreProperties>
</file>